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mxafac-my.sharepoint.com/personal/alejandro_magallon_afac_gob_mx/Documents/Documentos/Sistemas 2024/publicaciones/tarifas/"/>
    </mc:Choice>
  </mc:AlternateContent>
  <xr:revisionPtr revIDLastSave="0" documentId="8_{8C48C462-598B-4527-86BF-E06C89CFD9EA}" xr6:coauthVersionLast="47" xr6:coauthVersionMax="47" xr10:uidLastSave="{00000000-0000-0000-0000-000000000000}"/>
  <bookViews>
    <workbookView xWindow="-120" yWindow="-120" windowWidth="29040" windowHeight="15840" xr2:uid="{69DEA88B-A1D3-40C1-B4EE-1EC6F29C4E6C}"/>
  </bookViews>
  <sheets>
    <sheet name="Análisis económico de ruta" sheetId="1" r:id="rId1"/>
  </sheets>
  <definedNames>
    <definedName name="analisissensibilidad">#REF!</definedName>
    <definedName name="_xlnm.Print_Area" localSheetId="0">'Análisis económico de ruta'!$A$1:$D$77</definedName>
    <definedName name="indicador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D37" i="1"/>
  <c r="C37" i="1"/>
  <c r="D31" i="1"/>
  <c r="D53" i="1" s="1"/>
  <c r="C53" i="1"/>
  <c r="D41" i="1"/>
  <c r="C41" i="1"/>
  <c r="C68" i="1"/>
  <c r="D52" i="1"/>
  <c r="C64" i="1"/>
  <c r="C46" i="1"/>
  <c r="D50" i="1"/>
  <c r="D46" i="1"/>
  <c r="D45" i="1"/>
  <c r="D68" i="1"/>
  <c r="C52" i="1"/>
  <c r="D64" i="1"/>
  <c r="C51" i="1"/>
  <c r="D51" i="1"/>
  <c r="C50" i="1"/>
  <c r="C45" i="1"/>
  <c r="D35" i="1"/>
  <c r="C35" i="1"/>
  <c r="C70" i="1" s="1"/>
  <c r="C74" i="1" l="1"/>
  <c r="C75" i="1" s="1"/>
  <c r="C72" i="1"/>
  <c r="D70" i="1"/>
  <c r="C66" i="1"/>
  <c r="C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Odette Urban Viquez</author>
    <author>Manuel Fernando Calderon Herrera</author>
  </authors>
  <commentList>
    <comment ref="C17" authorId="0" shapeId="0" xr:uid="{41D8BA18-F918-4C5D-A104-CA1EBA5D4306}">
      <text>
        <r>
          <rPr>
            <b/>
            <sz val="9"/>
            <color indexed="81"/>
            <rFont val="Tahoma"/>
            <family val="2"/>
          </rPr>
          <t>Viaje redondo en código OACI</t>
        </r>
      </text>
    </comment>
    <comment ref="C18" authorId="0" shapeId="0" xr:uid="{72977D01-4D5E-4E25-AD6E-BE875777B387}">
      <text>
        <r>
          <rPr>
            <b/>
            <sz val="9"/>
            <color indexed="81"/>
            <rFont val="Tahoma"/>
            <family val="2"/>
          </rPr>
          <t>Viaje redondo en código IATA</t>
        </r>
      </text>
    </comment>
    <comment ref="C21" authorId="1" shapeId="0" xr:uid="{3D99D917-8DD5-4932-AAEC-8A8BE5705943}">
      <text>
        <r>
          <rPr>
            <b/>
            <sz val="9"/>
            <color indexed="81"/>
            <rFont val="Tahoma"/>
            <family val="2"/>
          </rPr>
          <t>Enunciar las empresas</t>
        </r>
      </text>
    </comment>
    <comment ref="C22" authorId="1" shapeId="0" xr:uid="{2842A57D-8DE2-4516-82E1-C92991F0014C}">
      <text>
        <r>
          <rPr>
            <b/>
            <sz val="9"/>
            <color indexed="81"/>
            <rFont val="Tahoma"/>
            <family val="2"/>
          </rPr>
          <t>dd/mm/aaaa</t>
        </r>
      </text>
    </comment>
    <comment ref="C23" authorId="1" shapeId="0" xr:uid="{F3A34997-7402-41D8-B0C5-48ECD6532792}">
      <text>
        <r>
          <rPr>
            <b/>
            <sz val="9"/>
            <color indexed="81"/>
            <rFont val="Tahoma"/>
            <family val="2"/>
          </rPr>
          <t>Número de operaciones a la semana de ida y vuelta</t>
        </r>
      </text>
    </comment>
    <comment ref="C25" authorId="0" shapeId="0" xr:uid="{B131530E-50BE-4EF2-9D7F-A1C13639B7C0}">
      <text>
        <r>
          <rPr>
            <b/>
            <sz val="9"/>
            <color indexed="81"/>
            <rFont val="Tahoma"/>
            <family val="2"/>
          </rPr>
          <t>Origen-Destino en código IATA.
P. ej. MEX-CUN</t>
        </r>
      </text>
    </comment>
    <comment ref="D25" authorId="0" shapeId="0" xr:uid="{52AC2B8D-19E1-4C4F-975E-F2ACA4216913}">
      <text>
        <r>
          <rPr>
            <b/>
            <sz val="9"/>
            <color indexed="81"/>
            <rFont val="Tahoma"/>
            <family val="2"/>
          </rPr>
          <t>Regreso en código IATA
P. ej. CUN-MEX</t>
        </r>
      </text>
    </comment>
    <comment ref="B32" authorId="1" shapeId="0" xr:uid="{013BB3E2-0456-460F-AB24-E0CA69D3A6FC}">
      <text>
        <r>
          <rPr>
            <b/>
            <sz val="9"/>
            <color indexed="81"/>
            <rFont val="Tahoma"/>
            <family val="2"/>
          </rPr>
          <t>Tipo de aeronave</t>
        </r>
      </text>
    </comment>
    <comment ref="B42" authorId="1" shapeId="0" xr:uid="{108A59CA-9A47-4903-BE06-EDF537B3544C}">
      <text>
        <r>
          <rPr>
            <b/>
            <sz val="9"/>
            <color indexed="81"/>
            <rFont val="Tahoma"/>
            <family val="2"/>
          </rPr>
          <t>Dado el factor de ocupación estimado, es la tarifa que permite cubrir todos los costos de operación, sin obtener utilidad</t>
        </r>
      </text>
    </comment>
    <comment ref="B43" authorId="1" shapeId="0" xr:uid="{E2936368-6551-4583-A1D8-6DE6969CBA3E}">
      <text>
        <r>
          <rPr>
            <b/>
            <sz val="9"/>
            <color indexed="81"/>
            <rFont val="Tahoma"/>
            <family val="2"/>
          </rPr>
          <t>El ingreso de introducción es el resultado de la sumatoria de las diferentes tarifas aplicables, multiplicadas por el número de asientos que se estiman vender, por cada una.</t>
        </r>
      </text>
    </comment>
    <comment ref="B44" authorId="1" shapeId="0" xr:uid="{039FE769-1192-4743-9342-3C99127928BA}">
      <text>
        <r>
          <rPr>
            <b/>
            <sz val="9"/>
            <color indexed="81"/>
            <rFont val="Tahoma"/>
            <family val="2"/>
          </rPr>
          <t>El ingreso de introducción es el resultado de la sumatoria de las diferentes tarifas aplicables, multiplicadas por el número de asientos que se estiman vender, por cada una.</t>
        </r>
      </text>
    </comment>
    <comment ref="B48" authorId="1" shapeId="0" xr:uid="{8E13F2BA-CE17-4661-8432-F5813042FD27}">
      <text>
        <r>
          <rPr>
            <b/>
            <sz val="9"/>
            <color indexed="81"/>
            <rFont val="Tahoma"/>
            <family val="2"/>
          </rPr>
          <t>El ingreso regular es el resultado de la sumatoria de las diferentes tarifas aplicables, multiplicadas por el número de asientos que se estiman vender por cada tarifa.</t>
        </r>
      </text>
    </comment>
    <comment ref="B49" authorId="1" shapeId="0" xr:uid="{408DDD0F-D192-4257-8213-3BB0A0E1C17C}">
      <text>
        <r>
          <rPr>
            <b/>
            <sz val="9"/>
            <color indexed="81"/>
            <rFont val="Tahoma"/>
            <family val="2"/>
          </rPr>
          <t>El ingreso regular es el resultado de la sumatoria de las diferentes tarifas aplicables, multiplicadas por el número de asientos que se estiman vender por cada tarifa.</t>
        </r>
      </text>
    </comment>
    <comment ref="B56" authorId="1" shapeId="0" xr:uid="{F6960DAF-F8CD-4CFB-BDEE-7F56D7E40E1B}">
      <text>
        <r>
          <rPr>
            <b/>
            <sz val="9"/>
            <color indexed="81"/>
            <rFont val="Tahoma"/>
            <family val="2"/>
          </rPr>
          <t>En litros</t>
        </r>
      </text>
    </comment>
  </commentList>
</comments>
</file>

<file path=xl/sharedStrings.xml><?xml version="1.0" encoding="utf-8"?>
<sst xmlns="http://schemas.openxmlformats.org/spreadsheetml/2006/main" count="60" uniqueCount="59">
  <si>
    <t>AGENCIA FEDERAL DE AVIACIÓN CIVIL</t>
  </si>
  <si>
    <t>Indicar la denominación de la moneda en la que se realizaron los cálculos (USD o MXN).</t>
  </si>
  <si>
    <t>En USD expresar el tipo de cambio utilizado.</t>
  </si>
  <si>
    <t>Razón social del concesionario</t>
  </si>
  <si>
    <t>Fecha de solicitud</t>
  </si>
  <si>
    <t>Distancia ortodrómica (en millas náuticas)</t>
  </si>
  <si>
    <t>Distancia en kilómetros</t>
  </si>
  <si>
    <t>Tiempo efectivo de vuelo</t>
  </si>
  <si>
    <t>Tiempo calzo-calzo</t>
  </si>
  <si>
    <t>Equipo a utilizar</t>
  </si>
  <si>
    <t>Capacidad total del avión</t>
  </si>
  <si>
    <t xml:space="preserve">Tarifa para punto de equilibrio </t>
  </si>
  <si>
    <t>Combustible</t>
  </si>
  <si>
    <t>Mantenimiento</t>
  </si>
  <si>
    <t>Servicios de tráfico, escala y comunicaciones</t>
  </si>
  <si>
    <t>SENEAM</t>
  </si>
  <si>
    <t>Cargos aeroportuarios</t>
  </si>
  <si>
    <t>Servicios de apoyo en tierra</t>
  </si>
  <si>
    <t>Pasajeros totales transportados</t>
  </si>
  <si>
    <t>Sueldos a personal de cabina</t>
  </si>
  <si>
    <t>DIRECCIÓN DE TARIFAS</t>
  </si>
  <si>
    <t>Frecuencia semanal</t>
  </si>
  <si>
    <t>1.  Ruta solicitada</t>
  </si>
  <si>
    <t>2. Competencia</t>
  </si>
  <si>
    <t>3. Características técnicas por segmento</t>
  </si>
  <si>
    <t>4.  Operación por segmento</t>
  </si>
  <si>
    <t>Capacidad (primera clase)</t>
  </si>
  <si>
    <t>Pasajeros transportados (en primera clase)</t>
  </si>
  <si>
    <t>Capacidad (clase turista o clase única)</t>
  </si>
  <si>
    <t>Pasajeros transportados (en clase turista o clase única)</t>
  </si>
  <si>
    <t>Ingreso de introducción (en primera clase)</t>
  </si>
  <si>
    <t>Ingreso de introducción (en clase turista o clase única)</t>
  </si>
  <si>
    <t>Líneas aéreas que operan actualmente la ruta solicitada</t>
  </si>
  <si>
    <t>5.  Análisis económico</t>
  </si>
  <si>
    <t>5.10</t>
  </si>
  <si>
    <t>Ingresos totales anuales estimados</t>
  </si>
  <si>
    <t>Ingreso regular (en primera clase)</t>
  </si>
  <si>
    <t>Ingreso regular (en clase turista o clase única)</t>
  </si>
  <si>
    <t>Tarifa promedio regular (en primera clase)</t>
  </si>
  <si>
    <t>Tarifa promedio de introducción (en primera clase)</t>
  </si>
  <si>
    <t>Tarifa promedio de introducción (en clase turista o clase única)</t>
  </si>
  <si>
    <t>Número de semanas de aplicación de tarifas de introducción</t>
  </si>
  <si>
    <t>5.20</t>
  </si>
  <si>
    <t>Sueldos a personal de escala</t>
  </si>
  <si>
    <t>Consumo de combustible en litros</t>
  </si>
  <si>
    <t>6. Utilidad operativa estimada</t>
  </si>
  <si>
    <t>Costos totales anuales</t>
  </si>
  <si>
    <t>Costos por operación individual</t>
  </si>
  <si>
    <t>Ingresos por operación individual</t>
  </si>
  <si>
    <t>7. Estimación de pasajeros transportados en un año</t>
  </si>
  <si>
    <t>8. Factor de ocupación anual</t>
  </si>
  <si>
    <t xml:space="preserve">9. Ingresos anuales </t>
  </si>
  <si>
    <t xml:space="preserve">10. Costos directos fijos y variables anuales </t>
  </si>
  <si>
    <t>11. Margen de rentabilidad operativa</t>
  </si>
  <si>
    <t>Proporción de costos de combustible en los costos totales</t>
  </si>
  <si>
    <t>Formato de estudio técnico-operativo para la autorización de rutas adicionales para concesionarias de transporte</t>
  </si>
  <si>
    <t>aéreo regular nacional de pasaje</t>
  </si>
  <si>
    <t xml:space="preserve">Fecha de inicio de operaciones propuesta </t>
  </si>
  <si>
    <t xml:space="preserve">Otros costos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</si>
</sst>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.0000"/>
    <numFmt numFmtId="165" formatCode="0.0%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  <font>
      <b/>
      <sz val="9"/>
      <name val="Montserrat"/>
    </font>
    <font>
      <b/>
      <i/>
      <sz val="9"/>
      <name val="Montserrat"/>
    </font>
    <font>
      <b/>
      <i/>
      <sz val="9"/>
      <color theme="0"/>
      <name val="Montserrat"/>
    </font>
    <font>
      <b/>
      <sz val="9"/>
      <color theme="0"/>
      <name val="Montserrat"/>
    </font>
    <font>
      <sz val="9"/>
      <name val="Montserrat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7" fillId="3" borderId="9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20" fontId="8" fillId="0" borderId="2" xfId="0" applyNumberFormat="1" applyFont="1" applyBorder="1" applyAlignment="1" applyProtection="1">
      <alignment horizontal="center"/>
      <protection locked="0"/>
    </xf>
    <xf numFmtId="1" fontId="8" fillId="0" borderId="2" xfId="0" applyNumberFormat="1" applyFont="1" applyBorder="1" applyProtection="1">
      <protection locked="0"/>
    </xf>
    <xf numFmtId="44" fontId="8" fillId="0" borderId="2" xfId="2" applyFont="1" applyBorder="1" applyProtection="1">
      <protection locked="0"/>
    </xf>
    <xf numFmtId="44" fontId="8" fillId="0" borderId="2" xfId="2" applyFont="1" applyBorder="1" applyProtection="1"/>
    <xf numFmtId="44" fontId="4" fillId="0" borderId="2" xfId="2" applyFont="1" applyBorder="1" applyProtection="1"/>
    <xf numFmtId="44" fontId="8" fillId="0" borderId="2" xfId="2" applyFont="1" applyBorder="1" applyAlignment="1" applyProtection="1">
      <alignment horizontal="center"/>
      <protection locked="0"/>
    </xf>
    <xf numFmtId="44" fontId="4" fillId="0" borderId="2" xfId="2" applyFont="1" applyBorder="1" applyAlignment="1" applyProtection="1">
      <alignment horizontal="center"/>
    </xf>
    <xf numFmtId="4" fontId="8" fillId="0" borderId="2" xfId="2" applyNumberFormat="1" applyFont="1" applyBorder="1" applyProtection="1"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8" fillId="2" borderId="0" xfId="0" applyFont="1" applyFill="1"/>
    <xf numFmtId="14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10" fontId="3" fillId="2" borderId="0" xfId="0" applyNumberFormat="1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1" fontId="8" fillId="0" borderId="2" xfId="0" applyNumberFormat="1" applyFont="1" applyBorder="1"/>
    <xf numFmtId="49" fontId="3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center"/>
    </xf>
    <xf numFmtId="3" fontId="4" fillId="0" borderId="2" xfId="0" applyNumberFormat="1" applyFont="1" applyBorder="1" applyAlignment="1">
      <alignment vertical="top"/>
    </xf>
    <xf numFmtId="164" fontId="7" fillId="2" borderId="0" xfId="0" applyNumberFormat="1" applyFont="1" applyFill="1" applyAlignment="1">
      <alignment horizontal="left" vertical="top"/>
    </xf>
    <xf numFmtId="164" fontId="4" fillId="2" borderId="0" xfId="0" applyNumberFormat="1" applyFont="1" applyFill="1" applyAlignment="1">
      <alignment vertical="top"/>
    </xf>
    <xf numFmtId="10" fontId="4" fillId="0" borderId="2" xfId="1" applyNumberFormat="1" applyFont="1" applyBorder="1" applyAlignment="1" applyProtection="1">
      <alignment vertical="top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0" xfId="0" applyFont="1" applyFill="1"/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3" xfId="1" applyNumberFormat="1" applyFont="1" applyFill="1" applyBorder="1" applyAlignment="1" applyProtection="1">
      <alignment horizontal="center"/>
    </xf>
    <xf numFmtId="165" fontId="2" fillId="2" borderId="4" xfId="1" applyNumberFormat="1" applyFont="1" applyFill="1" applyBorder="1" applyAlignment="1" applyProtection="1">
      <alignment horizontal="center"/>
    </xf>
    <xf numFmtId="9" fontId="8" fillId="0" borderId="3" xfId="1" applyFont="1" applyFill="1" applyBorder="1" applyAlignment="1" applyProtection="1">
      <alignment horizontal="center"/>
    </xf>
    <xf numFmtId="9" fontId="8" fillId="0" borderId="4" xfId="1" applyFont="1" applyFill="1" applyBorder="1" applyAlignment="1" applyProtection="1">
      <alignment horizontal="center"/>
    </xf>
    <xf numFmtId="164" fontId="7" fillId="3" borderId="3" xfId="0" applyNumberFormat="1" applyFont="1" applyFill="1" applyBorder="1" applyAlignment="1">
      <alignment horizontal="left" vertical="top"/>
    </xf>
    <xf numFmtId="164" fontId="7" fillId="3" borderId="4" xfId="0" applyNumberFormat="1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17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horizontal="center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44" fontId="2" fillId="0" borderId="2" xfId="2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Porcentaje" xfId="1" builtinId="5"/>
  </cellStyles>
  <dxfs count="2">
    <dxf>
      <font>
        <color theme="1" tint="0.34998626667073579"/>
      </font>
    </dxf>
    <dxf>
      <font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1024304</xdr:colOff>
      <xdr:row>3</xdr:row>
      <xdr:rowOff>10481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344745-9860-44EA-B83C-261E53365E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92" r="21380" b="88105"/>
        <a:stretch/>
      </xdr:blipFill>
      <xdr:spPr bwMode="auto">
        <a:xfrm>
          <a:off x="0" y="0"/>
          <a:ext cx="6110654" cy="5248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711FB-C3E2-4BD1-8ACA-40E8CB368C65}">
  <dimension ref="A5:N77"/>
  <sheetViews>
    <sheetView tabSelected="1" view="pageBreakPreview" zoomScaleNormal="100" zoomScaleSheetLayoutView="100" workbookViewId="0">
      <selection activeCell="C12" sqref="C12:D12"/>
    </sheetView>
  </sheetViews>
  <sheetFormatPr baseColWidth="10" defaultColWidth="11.42578125" defaultRowHeight="13.5" x14ac:dyDescent="0.25"/>
  <cols>
    <col min="1" max="1" width="6.42578125" style="11" customWidth="1"/>
    <col min="2" max="2" width="69.85546875" style="11" bestFit="1" customWidth="1"/>
    <col min="3" max="3" width="20.140625" style="11" bestFit="1" customWidth="1"/>
    <col min="4" max="4" width="19.5703125" style="11" bestFit="1" customWidth="1"/>
    <col min="5" max="16384" width="11.42578125" style="11"/>
  </cols>
  <sheetData>
    <row r="5" spans="1:4" x14ac:dyDescent="0.25">
      <c r="A5" s="54" t="s">
        <v>0</v>
      </c>
      <c r="B5" s="54"/>
      <c r="C5" s="54"/>
      <c r="D5" s="54"/>
    </row>
    <row r="6" spans="1:4" x14ac:dyDescent="0.25">
      <c r="A6" s="54" t="s">
        <v>20</v>
      </c>
      <c r="B6" s="54"/>
      <c r="C6" s="54"/>
      <c r="D6" s="54"/>
    </row>
    <row r="8" spans="1:4" x14ac:dyDescent="0.25">
      <c r="A8" s="12" t="s">
        <v>55</v>
      </c>
    </row>
    <row r="9" spans="1:4" x14ac:dyDescent="0.25">
      <c r="A9" s="12" t="s">
        <v>56</v>
      </c>
    </row>
    <row r="11" spans="1:4" ht="13.5" customHeight="1" x14ac:dyDescent="0.25">
      <c r="A11" s="41" t="s">
        <v>1</v>
      </c>
      <c r="B11" s="41"/>
      <c r="C11" s="42"/>
      <c r="D11" s="43"/>
    </row>
    <row r="12" spans="1:4" ht="13.5" customHeight="1" x14ac:dyDescent="0.25">
      <c r="A12" s="41" t="s">
        <v>2</v>
      </c>
      <c r="B12" s="41"/>
      <c r="C12" s="42"/>
      <c r="D12" s="43"/>
    </row>
    <row r="14" spans="1:4" ht="15" customHeight="1" x14ac:dyDescent="0.25">
      <c r="A14" s="55" t="s">
        <v>3</v>
      </c>
      <c r="B14" s="55"/>
      <c r="C14" s="64" t="s">
        <v>4</v>
      </c>
      <c r="D14" s="64"/>
    </row>
    <row r="15" spans="1:4" s="40" customFormat="1" ht="15" customHeight="1" x14ac:dyDescent="0.25">
      <c r="A15" s="62"/>
      <c r="B15" s="62"/>
      <c r="C15" s="63"/>
      <c r="D15" s="64"/>
    </row>
    <row r="16" spans="1:4" x14ac:dyDescent="0.25">
      <c r="A16" s="58"/>
      <c r="B16" s="58"/>
      <c r="C16" s="13"/>
      <c r="D16" s="14"/>
    </row>
    <row r="17" spans="1:4" x14ac:dyDescent="0.25">
      <c r="A17" s="71" t="s">
        <v>22</v>
      </c>
      <c r="B17" s="72"/>
      <c r="C17" s="59"/>
      <c r="D17" s="59"/>
    </row>
    <row r="18" spans="1:4" x14ac:dyDescent="0.25">
      <c r="A18" s="73"/>
      <c r="B18" s="74"/>
      <c r="C18" s="60"/>
      <c r="D18" s="60"/>
    </row>
    <row r="19" spans="1:4" x14ac:dyDescent="0.25">
      <c r="A19" s="12"/>
      <c r="B19" s="12"/>
      <c r="C19" s="15"/>
      <c r="D19" s="15"/>
    </row>
    <row r="20" spans="1:4" x14ac:dyDescent="0.25">
      <c r="A20" s="55" t="s">
        <v>23</v>
      </c>
      <c r="B20" s="55"/>
      <c r="C20" s="55"/>
      <c r="D20" s="55"/>
    </row>
    <row r="21" spans="1:4" x14ac:dyDescent="0.25">
      <c r="A21" s="16">
        <v>2.1</v>
      </c>
      <c r="B21" s="17" t="s">
        <v>32</v>
      </c>
      <c r="C21" s="61"/>
      <c r="D21" s="61"/>
    </row>
    <row r="22" spans="1:4" x14ac:dyDescent="0.25">
      <c r="A22" s="16">
        <v>2.2000000000000002</v>
      </c>
      <c r="B22" s="17" t="s">
        <v>57</v>
      </c>
      <c r="C22" s="56"/>
      <c r="D22" s="56"/>
    </row>
    <row r="23" spans="1:4" x14ac:dyDescent="0.25">
      <c r="A23" s="16">
        <v>2.2999999999999998</v>
      </c>
      <c r="B23" s="17" t="s">
        <v>21</v>
      </c>
      <c r="C23" s="57"/>
      <c r="D23" s="57"/>
    </row>
    <row r="24" spans="1:4" x14ac:dyDescent="0.25">
      <c r="A24" s="18"/>
      <c r="B24" s="19"/>
      <c r="C24" s="20"/>
      <c r="D24" s="20"/>
    </row>
    <row r="25" spans="1:4" x14ac:dyDescent="0.25">
      <c r="A25" s="68" t="s">
        <v>24</v>
      </c>
      <c r="B25" s="69"/>
      <c r="C25" s="1"/>
      <c r="D25" s="1"/>
    </row>
    <row r="26" spans="1:4" x14ac:dyDescent="0.25">
      <c r="A26" s="16">
        <v>3.1</v>
      </c>
      <c r="B26" s="17" t="s">
        <v>5</v>
      </c>
      <c r="C26" s="2"/>
      <c r="D26" s="2"/>
    </row>
    <row r="27" spans="1:4" x14ac:dyDescent="0.25">
      <c r="A27" s="16">
        <v>3.2</v>
      </c>
      <c r="B27" s="17" t="s">
        <v>6</v>
      </c>
      <c r="C27" s="2"/>
      <c r="D27" s="2"/>
    </row>
    <row r="28" spans="1:4" x14ac:dyDescent="0.25">
      <c r="A28" s="16">
        <v>3.3</v>
      </c>
      <c r="B28" s="17" t="s">
        <v>7</v>
      </c>
      <c r="C28" s="3"/>
      <c r="D28" s="3"/>
    </row>
    <row r="29" spans="1:4" x14ac:dyDescent="0.25">
      <c r="A29" s="16">
        <v>3.4</v>
      </c>
      <c r="B29" s="17" t="s">
        <v>8</v>
      </c>
      <c r="C29" s="3"/>
      <c r="D29" s="3"/>
    </row>
    <row r="30" spans="1:4" x14ac:dyDescent="0.25">
      <c r="A30" s="18"/>
      <c r="B30" s="19"/>
      <c r="C30" s="22"/>
      <c r="D30" s="22"/>
    </row>
    <row r="31" spans="1:4" x14ac:dyDescent="0.25">
      <c r="A31" s="66" t="s">
        <v>25</v>
      </c>
      <c r="B31" s="67"/>
      <c r="C31" s="23">
        <f>C25</f>
        <v>0</v>
      </c>
      <c r="D31" s="23">
        <f>D25</f>
        <v>0</v>
      </c>
    </row>
    <row r="32" spans="1:4" x14ac:dyDescent="0.25">
      <c r="A32" s="16">
        <v>4.0999999999999996</v>
      </c>
      <c r="B32" s="17" t="s">
        <v>9</v>
      </c>
      <c r="C32" s="2"/>
      <c r="D32" s="2"/>
    </row>
    <row r="33" spans="1:4" x14ac:dyDescent="0.25">
      <c r="A33" s="16">
        <v>4.2</v>
      </c>
      <c r="B33" s="17" t="s">
        <v>26</v>
      </c>
      <c r="C33" s="2"/>
      <c r="D33" s="2"/>
    </row>
    <row r="34" spans="1:4" x14ac:dyDescent="0.25">
      <c r="A34" s="16">
        <v>4.3</v>
      </c>
      <c r="B34" s="17" t="s">
        <v>28</v>
      </c>
      <c r="C34" s="2"/>
      <c r="D34" s="2"/>
    </row>
    <row r="35" spans="1:4" x14ac:dyDescent="0.25">
      <c r="A35" s="16">
        <v>4.4000000000000004</v>
      </c>
      <c r="B35" s="17" t="s">
        <v>10</v>
      </c>
      <c r="C35" s="21">
        <f>C34+C33</f>
        <v>0</v>
      </c>
      <c r="D35" s="21">
        <f>D34+D33</f>
        <v>0</v>
      </c>
    </row>
    <row r="36" spans="1:4" x14ac:dyDescent="0.25">
      <c r="A36" s="18"/>
      <c r="B36" s="19"/>
      <c r="C36" s="22"/>
      <c r="D36" s="22"/>
    </row>
    <row r="37" spans="1:4" x14ac:dyDescent="0.25">
      <c r="A37" s="66" t="s">
        <v>33</v>
      </c>
      <c r="B37" s="67"/>
      <c r="C37" s="65">
        <f>C25</f>
        <v>0</v>
      </c>
      <c r="D37" s="65">
        <f>D25</f>
        <v>0</v>
      </c>
    </row>
    <row r="38" spans="1:4" x14ac:dyDescent="0.25">
      <c r="A38" s="55" t="s">
        <v>48</v>
      </c>
      <c r="B38" s="55"/>
      <c r="C38" s="65"/>
      <c r="D38" s="65"/>
    </row>
    <row r="39" spans="1:4" x14ac:dyDescent="0.25">
      <c r="A39" s="16">
        <v>5.0999999999999996</v>
      </c>
      <c r="B39" s="17" t="s">
        <v>27</v>
      </c>
      <c r="C39" s="4"/>
      <c r="D39" s="4"/>
    </row>
    <row r="40" spans="1:4" x14ac:dyDescent="0.25">
      <c r="A40" s="16">
        <v>5.2</v>
      </c>
      <c r="B40" s="17" t="s">
        <v>29</v>
      </c>
      <c r="C40" s="4"/>
      <c r="D40" s="4"/>
    </row>
    <row r="41" spans="1:4" x14ac:dyDescent="0.25">
      <c r="A41" s="16">
        <v>5.3</v>
      </c>
      <c r="B41" s="17" t="s">
        <v>18</v>
      </c>
      <c r="C41" s="24">
        <f>C40+C39</f>
        <v>0</v>
      </c>
      <c r="D41" s="24">
        <f>D40+D39</f>
        <v>0</v>
      </c>
    </row>
    <row r="42" spans="1:4" x14ac:dyDescent="0.25">
      <c r="A42" s="16">
        <v>5.4</v>
      </c>
      <c r="B42" s="17" t="s">
        <v>11</v>
      </c>
      <c r="C42" s="5"/>
      <c r="D42" s="5"/>
    </row>
    <row r="43" spans="1:4" x14ac:dyDescent="0.25">
      <c r="A43" s="16">
        <v>5.5</v>
      </c>
      <c r="B43" s="17" t="s">
        <v>30</v>
      </c>
      <c r="C43" s="5"/>
      <c r="D43" s="5"/>
    </row>
    <row r="44" spans="1:4" x14ac:dyDescent="0.25">
      <c r="A44" s="16">
        <v>5.6</v>
      </c>
      <c r="B44" s="17" t="s">
        <v>31</v>
      </c>
      <c r="C44" s="5"/>
      <c r="D44" s="5"/>
    </row>
    <row r="45" spans="1:4" x14ac:dyDescent="0.25">
      <c r="A45" s="16">
        <v>5.7</v>
      </c>
      <c r="B45" s="17" t="s">
        <v>39</v>
      </c>
      <c r="C45" s="6" t="e">
        <f>C43/C39</f>
        <v>#DIV/0!</v>
      </c>
      <c r="D45" s="6" t="e">
        <f>D43/D39</f>
        <v>#DIV/0!</v>
      </c>
    </row>
    <row r="46" spans="1:4" x14ac:dyDescent="0.25">
      <c r="A46" s="16">
        <v>5.8</v>
      </c>
      <c r="B46" s="17" t="s">
        <v>40</v>
      </c>
      <c r="C46" s="6" t="e">
        <f>C44/C40</f>
        <v>#DIV/0!</v>
      </c>
      <c r="D46" s="6" t="e">
        <f>D44/D40</f>
        <v>#DIV/0!</v>
      </c>
    </row>
    <row r="47" spans="1:4" x14ac:dyDescent="0.25">
      <c r="A47" s="16">
        <v>5.9</v>
      </c>
      <c r="B47" s="17" t="s">
        <v>41</v>
      </c>
      <c r="C47" s="5"/>
      <c r="D47" s="5"/>
    </row>
    <row r="48" spans="1:4" x14ac:dyDescent="0.25">
      <c r="A48" s="25" t="s">
        <v>34</v>
      </c>
      <c r="B48" s="17" t="s">
        <v>36</v>
      </c>
      <c r="C48" s="5"/>
      <c r="D48" s="5"/>
    </row>
    <row r="49" spans="1:4" x14ac:dyDescent="0.25">
      <c r="A49" s="26">
        <v>5.1100000000000003</v>
      </c>
      <c r="B49" s="17" t="s">
        <v>37</v>
      </c>
      <c r="C49" s="5"/>
      <c r="D49" s="5"/>
    </row>
    <row r="50" spans="1:4" x14ac:dyDescent="0.25">
      <c r="A50" s="26">
        <v>5.12</v>
      </c>
      <c r="B50" s="17" t="s">
        <v>38</v>
      </c>
      <c r="C50" s="6" t="e">
        <f>C48/C39</f>
        <v>#DIV/0!</v>
      </c>
      <c r="D50" s="6" t="e">
        <f>D48/D39</f>
        <v>#DIV/0!</v>
      </c>
    </row>
    <row r="51" spans="1:4" x14ac:dyDescent="0.25">
      <c r="A51" s="26">
        <v>5.13</v>
      </c>
      <c r="B51" s="17" t="s">
        <v>40</v>
      </c>
      <c r="C51" s="6" t="e">
        <f>C49/C40</f>
        <v>#DIV/0!</v>
      </c>
      <c r="D51" s="6" t="e">
        <f>D49/D40</f>
        <v>#DIV/0!</v>
      </c>
    </row>
    <row r="52" spans="1:4" x14ac:dyDescent="0.25">
      <c r="A52" s="26">
        <v>5.14</v>
      </c>
      <c r="B52" s="27" t="s">
        <v>35</v>
      </c>
      <c r="C52" s="7">
        <f>(((C43+C44)*C47)+(C48+C49)*(52-C47))*C23</f>
        <v>0</v>
      </c>
      <c r="D52" s="7">
        <f>(((D43+D44)*D47)+(D48+D49)*(52-D47))*C23</f>
        <v>0</v>
      </c>
    </row>
    <row r="53" spans="1:4" x14ac:dyDescent="0.25">
      <c r="A53" s="55" t="s">
        <v>47</v>
      </c>
      <c r="B53" s="55"/>
      <c r="C53" s="23">
        <f>C31</f>
        <v>0</v>
      </c>
      <c r="D53" s="23">
        <f>D31</f>
        <v>0</v>
      </c>
    </row>
    <row r="54" spans="1:4" x14ac:dyDescent="0.25">
      <c r="A54" s="16">
        <v>5.15</v>
      </c>
      <c r="B54" s="17" t="s">
        <v>19</v>
      </c>
      <c r="C54" s="5"/>
      <c r="D54" s="5"/>
    </row>
    <row r="55" spans="1:4" x14ac:dyDescent="0.25">
      <c r="A55" s="16">
        <v>5.16</v>
      </c>
      <c r="B55" s="17" t="s">
        <v>43</v>
      </c>
      <c r="C55" s="5"/>
      <c r="D55" s="5"/>
    </row>
    <row r="56" spans="1:4" x14ac:dyDescent="0.25">
      <c r="A56" s="26">
        <v>5.17</v>
      </c>
      <c r="B56" s="17" t="s">
        <v>44</v>
      </c>
      <c r="C56" s="10"/>
      <c r="D56" s="10"/>
    </row>
    <row r="57" spans="1:4" x14ac:dyDescent="0.25">
      <c r="A57" s="16">
        <v>5.18</v>
      </c>
      <c r="B57" s="17" t="s">
        <v>12</v>
      </c>
      <c r="C57" s="8"/>
      <c r="D57" s="8"/>
    </row>
    <row r="58" spans="1:4" x14ac:dyDescent="0.25">
      <c r="A58" s="26">
        <v>5.19</v>
      </c>
      <c r="B58" s="17" t="s">
        <v>13</v>
      </c>
      <c r="C58" s="8"/>
      <c r="D58" s="8"/>
    </row>
    <row r="59" spans="1:4" x14ac:dyDescent="0.25">
      <c r="A59" s="25" t="s">
        <v>42</v>
      </c>
      <c r="B59" s="17" t="s">
        <v>14</v>
      </c>
      <c r="C59" s="8"/>
      <c r="D59" s="8"/>
    </row>
    <row r="60" spans="1:4" x14ac:dyDescent="0.25">
      <c r="A60" s="16">
        <v>5.21</v>
      </c>
      <c r="B60" s="17" t="s">
        <v>15</v>
      </c>
      <c r="C60" s="8"/>
      <c r="D60" s="8"/>
    </row>
    <row r="61" spans="1:4" x14ac:dyDescent="0.25">
      <c r="A61" s="16">
        <v>5.22</v>
      </c>
      <c r="B61" s="17" t="s">
        <v>16</v>
      </c>
      <c r="C61" s="8"/>
      <c r="D61" s="8"/>
    </row>
    <row r="62" spans="1:4" x14ac:dyDescent="0.25">
      <c r="A62" s="16">
        <v>5.23</v>
      </c>
      <c r="B62" s="17" t="s">
        <v>17</v>
      </c>
      <c r="C62" s="8"/>
      <c r="D62" s="8"/>
    </row>
    <row r="63" spans="1:4" x14ac:dyDescent="0.25">
      <c r="A63" s="16">
        <v>5.24</v>
      </c>
      <c r="B63" s="17" t="s">
        <v>58</v>
      </c>
      <c r="C63" s="8"/>
      <c r="D63" s="8"/>
    </row>
    <row r="64" spans="1:4" x14ac:dyDescent="0.25">
      <c r="A64" s="28">
        <v>5.25</v>
      </c>
      <c r="B64" s="27" t="s">
        <v>46</v>
      </c>
      <c r="C64" s="9">
        <f>(SUM(C54:C55)+SUM(C57:C63))*C23*52</f>
        <v>0</v>
      </c>
      <c r="D64" s="9">
        <f>(SUM(D54:D55)+SUM(D57:D63))*C23*52</f>
        <v>0</v>
      </c>
    </row>
    <row r="65" spans="1:14" x14ac:dyDescent="0.25">
      <c r="A65" s="29"/>
      <c r="B65" s="19"/>
      <c r="C65" s="30"/>
      <c r="D65" s="30"/>
    </row>
    <row r="66" spans="1:14" x14ac:dyDescent="0.25">
      <c r="A66" s="55" t="s">
        <v>45</v>
      </c>
      <c r="B66" s="55"/>
      <c r="C66" s="70">
        <f>SUM(C52:D52)-SUM(C64:D64)</f>
        <v>0</v>
      </c>
      <c r="D66" s="70"/>
    </row>
    <row r="67" spans="1:14" x14ac:dyDescent="0.25">
      <c r="A67" s="18"/>
      <c r="B67" s="19"/>
    </row>
    <row r="68" spans="1:14" x14ac:dyDescent="0.25">
      <c r="A68" s="50" t="s">
        <v>49</v>
      </c>
      <c r="B68" s="51"/>
      <c r="C68" s="31">
        <f>C41*C23*52</f>
        <v>0</v>
      </c>
      <c r="D68" s="31">
        <f>D41*C23*52</f>
        <v>0</v>
      </c>
    </row>
    <row r="69" spans="1:14" x14ac:dyDescent="0.25">
      <c r="A69" s="32"/>
      <c r="B69" s="32"/>
      <c r="C69" s="33"/>
      <c r="D69" s="33"/>
    </row>
    <row r="70" spans="1:14" x14ac:dyDescent="0.25">
      <c r="A70" s="50" t="s">
        <v>50</v>
      </c>
      <c r="B70" s="51"/>
      <c r="C70" s="34" t="e">
        <f>C41/C35</f>
        <v>#DIV/0!</v>
      </c>
      <c r="D70" s="34" t="e">
        <f>D41/D35</f>
        <v>#DIV/0!</v>
      </c>
    </row>
    <row r="71" spans="1:14" x14ac:dyDescent="0.25">
      <c r="A71" s="18"/>
      <c r="B71" s="19"/>
    </row>
    <row r="72" spans="1:14" ht="15" customHeight="1" x14ac:dyDescent="0.25">
      <c r="A72" s="52" t="s">
        <v>51</v>
      </c>
      <c r="B72" s="53"/>
      <c r="C72" s="44">
        <f>SUM(C52:D52)</f>
        <v>0</v>
      </c>
      <c r="D72" s="45"/>
    </row>
    <row r="73" spans="1:14" ht="15" customHeight="1" x14ac:dyDescent="0.25">
      <c r="A73" s="35"/>
      <c r="B73" s="36"/>
      <c r="C73" s="37"/>
      <c r="D73" s="37"/>
    </row>
    <row r="74" spans="1:14" ht="15" customHeight="1" x14ac:dyDescent="0.25">
      <c r="A74" s="52" t="s">
        <v>52</v>
      </c>
      <c r="B74" s="53"/>
      <c r="C74" s="44">
        <f>SUM(C64:D64)</f>
        <v>0</v>
      </c>
      <c r="D74" s="45"/>
    </row>
    <row r="75" spans="1:14" s="40" customFormat="1" ht="15" customHeight="1" x14ac:dyDescent="0.25">
      <c r="A75" s="38">
        <v>10.1</v>
      </c>
      <c r="B75" s="39" t="s">
        <v>54</v>
      </c>
      <c r="C75" s="48" t="e">
        <f>(SUM(C57:D57)*C23*52)/C74</f>
        <v>#DIV/0!</v>
      </c>
      <c r="D75" s="49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ht="15" customHeight="1" x14ac:dyDescent="0.25">
      <c r="A76" s="35"/>
      <c r="C76" s="37"/>
      <c r="D76" s="37"/>
    </row>
    <row r="77" spans="1:14" ht="15" customHeight="1" x14ac:dyDescent="0.25">
      <c r="A77" s="52" t="s">
        <v>53</v>
      </c>
      <c r="B77" s="53"/>
      <c r="C77" s="46" t="e">
        <f>C66/C72</f>
        <v>#DIV/0!</v>
      </c>
      <c r="D77" s="47"/>
    </row>
  </sheetData>
  <sheetProtection algorithmName="SHA-512" hashValue="gjI68fGg9Ie3ssL3Cohw/DZiPCgQ41DJIB4yagaw4W6PrVPutE1UdMW0Bz4YgDqR6U5NPjejbJq8R5dTP7yLMA==" saltValue="juxc0drNhTfR+Kk1A5khgA==" spinCount="100000" sheet="1" objects="1" scenarios="1"/>
  <protectedRanges>
    <protectedRange sqref="C11:D11" name="Rango3"/>
    <protectedRange sqref="A15:B15" name="Rango1"/>
    <protectedRange sqref="C12:D12" name="Rango2"/>
  </protectedRanges>
  <mergeCells count="36">
    <mergeCell ref="A5:D5"/>
    <mergeCell ref="A6:D6"/>
    <mergeCell ref="A38:B38"/>
    <mergeCell ref="A53:B53"/>
    <mergeCell ref="C22:D22"/>
    <mergeCell ref="C23:D23"/>
    <mergeCell ref="A16:B16"/>
    <mergeCell ref="C17:D17"/>
    <mergeCell ref="C18:D18"/>
    <mergeCell ref="C21:D21"/>
    <mergeCell ref="A15:B15"/>
    <mergeCell ref="C15:D15"/>
    <mergeCell ref="D37:D38"/>
    <mergeCell ref="C37:C38"/>
    <mergeCell ref="A14:B14"/>
    <mergeCell ref="C14:D14"/>
    <mergeCell ref="C74:D74"/>
    <mergeCell ref="C77:D77"/>
    <mergeCell ref="C75:D75"/>
    <mergeCell ref="A68:B68"/>
    <mergeCell ref="A77:B77"/>
    <mergeCell ref="A70:B70"/>
    <mergeCell ref="A72:B72"/>
    <mergeCell ref="A74:B74"/>
    <mergeCell ref="A12:B12"/>
    <mergeCell ref="C12:D12"/>
    <mergeCell ref="A11:B11"/>
    <mergeCell ref="C11:D11"/>
    <mergeCell ref="C72:D72"/>
    <mergeCell ref="A31:B31"/>
    <mergeCell ref="A25:B25"/>
    <mergeCell ref="C66:D66"/>
    <mergeCell ref="A66:B66"/>
    <mergeCell ref="A37:B37"/>
    <mergeCell ref="A17:B18"/>
    <mergeCell ref="A20:D20"/>
  </mergeCells>
  <phoneticPr fontId="10" type="noConversion"/>
  <conditionalFormatting sqref="C31:D31 C37:D38">
    <cfRule type="cellIs" dxfId="1" priority="2" operator="equal">
      <formula>0</formula>
    </cfRule>
  </conditionalFormatting>
  <conditionalFormatting sqref="C53:D53">
    <cfRule type="cellIs" dxfId="0" priority="1" operator="equal">
      <formula>0</formula>
    </cfRule>
  </conditionalFormatting>
  <pageMargins left="0.7" right="0.7" top="0.75" bottom="0.75" header="0.3" footer="0.3"/>
  <pageSetup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Análisis económico de ruta</vt:lpstr>
      <vt:lpstr>'Análisis económico de ruta'!Área_de_impresión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Tania Odette Urbán Víquez</dc:creator>
  <cp:keywords/>
  <dc:description/>
  <cp:lastModifiedBy>José Alejandro Magallón Maldonado</cp:lastModifiedBy>
  <cp:revision/>
  <cp:lastPrinted>2023-06-22T15:50:07Z</cp:lastPrinted>
  <dcterms:created xsi:type="dcterms:W3CDTF">2023-01-04T21:04:11Z</dcterms:created>
  <dcterms:modified xsi:type="dcterms:W3CDTF">2024-04-05T00:14:48Z</dcterms:modified>
  <cp:category/>
  <cp:contentStatus/>
</cp:coreProperties>
</file>