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jesus.moralesb\Desktop\RESPALDO\Rich\Pagina web\Documentos\2024\MARZO\13\"/>
    </mc:Choice>
  </mc:AlternateContent>
  <bookViews>
    <workbookView xWindow="0" yWindow="0" windowWidth="20490" windowHeight="7650" tabRatio="810"/>
  </bookViews>
  <sheets>
    <sheet name="Simulador Piramide-Salarios" sheetId="16" r:id="rId1"/>
    <sheet name="Matriz de impacto" sheetId="18" r:id="rId2"/>
    <sheet name="JERARQUIZACIÓN TERCIARÍA" sheetId="19" r:id="rId3"/>
    <sheet name="GASTOS NÓMINA" sheetId="20" r:id="rId4"/>
  </sheets>
  <externalReferences>
    <externalReference r:id="rId5"/>
  </externalReferences>
  <definedNames>
    <definedName name="_xlnm._FilterDatabase" localSheetId="1" hidden="1">'Matriz de impacto'!$A$11:$Q$515</definedName>
    <definedName name="_xlnm._FilterDatabase" localSheetId="0" hidden="1">'Simulador Piramide-Salarios'!$F$91:$J$95</definedName>
    <definedName name="_xlnm.Print_Area" localSheetId="1">'Matriz de impacto'!$A$1:$Q$524</definedName>
    <definedName name="_xlnm.Print_Area" localSheetId="0">'Simulador Piramide-Salarios'!$A$1:$S$145</definedName>
    <definedName name="GRADO" localSheetId="3">'[1]Matriz de impacto'!#REF!</definedName>
    <definedName name="GRADO" localSheetId="1">'Matriz de impacto'!$E$527:$E$541</definedName>
    <definedName name="GRADO">'Matriz de impacto'!#REF!</definedName>
    <definedName name="OLE_LINK1" localSheetId="1">'Matriz de impacto'!#REF!</definedName>
    <definedName name="_xlnm.Print_Titles" localSheetId="1">'Matriz de impacto'!$1:$11</definedName>
    <definedName name="_xlnm.Print_Titles" localSheetId="0">'Simulador Piramide-Salarios'!$1:$7</definedName>
  </definedNames>
  <calcPr calcId="152511" fullCalcOnLoad="1"/>
  <pivotCaches>
    <pivotCache cacheId="0" r:id="rId6"/>
  </pivotCaches>
</workbook>
</file>

<file path=xl/calcChain.xml><?xml version="1.0" encoding="utf-8"?>
<calcChain xmlns="http://schemas.openxmlformats.org/spreadsheetml/2006/main">
  <c r="J511" i="18" l="1"/>
  <c r="K511" i="18" s="1"/>
  <c r="M511" i="18" s="1"/>
  <c r="H511" i="18"/>
  <c r="G511" i="18"/>
  <c r="J510" i="18"/>
  <c r="H510" i="18"/>
  <c r="G510" i="18"/>
  <c r="J509" i="18"/>
  <c r="H509" i="18"/>
  <c r="N509" i="18" s="1"/>
  <c r="G509" i="18"/>
  <c r="J508" i="18"/>
  <c r="N508" i="18"/>
  <c r="H508" i="18"/>
  <c r="G508" i="18"/>
  <c r="J507" i="18"/>
  <c r="K507" i="18" s="1"/>
  <c r="H507" i="18"/>
  <c r="G507" i="18"/>
  <c r="J506" i="18"/>
  <c r="K506" i="18" s="1"/>
  <c r="M506" i="18" s="1"/>
  <c r="H506" i="18"/>
  <c r="G506" i="18"/>
  <c r="J505" i="18"/>
  <c r="N505" i="18" s="1"/>
  <c r="H505" i="18"/>
  <c r="G505" i="18"/>
  <c r="J504" i="18"/>
  <c r="H504" i="18"/>
  <c r="N504" i="18"/>
  <c r="G504" i="18"/>
  <c r="J503" i="18"/>
  <c r="H503" i="18"/>
  <c r="G503" i="18"/>
  <c r="J502" i="18"/>
  <c r="H502" i="18"/>
  <c r="G502" i="18"/>
  <c r="J501" i="18"/>
  <c r="K501" i="18"/>
  <c r="H501" i="18"/>
  <c r="G501" i="18"/>
  <c r="J500" i="18"/>
  <c r="H500" i="18"/>
  <c r="G500" i="18"/>
  <c r="J499" i="18"/>
  <c r="H499" i="18"/>
  <c r="G499" i="18"/>
  <c r="J498" i="18"/>
  <c r="H498" i="18"/>
  <c r="N498" i="18"/>
  <c r="G498" i="18"/>
  <c r="J497" i="18"/>
  <c r="H497" i="18"/>
  <c r="N497" i="18" s="1"/>
  <c r="G497" i="18"/>
  <c r="J496" i="18"/>
  <c r="K496" i="18"/>
  <c r="M496" i="18"/>
  <c r="H496" i="18"/>
  <c r="G496" i="18"/>
  <c r="J495" i="18"/>
  <c r="H495" i="18"/>
  <c r="G495" i="18"/>
  <c r="J494" i="18"/>
  <c r="H494" i="18"/>
  <c r="G494" i="18"/>
  <c r="J493" i="18"/>
  <c r="H493" i="18"/>
  <c r="N493" i="18" s="1"/>
  <c r="G493" i="18"/>
  <c r="N492" i="18"/>
  <c r="J492" i="18"/>
  <c r="H492" i="18"/>
  <c r="G492" i="18"/>
  <c r="J491" i="18"/>
  <c r="H491" i="18"/>
  <c r="N491" i="18"/>
  <c r="G491" i="18"/>
  <c r="J490" i="18"/>
  <c r="K490" i="18" s="1"/>
  <c r="H490" i="18"/>
  <c r="G490" i="18"/>
  <c r="J489" i="18"/>
  <c r="K489" i="18" s="1"/>
  <c r="M489" i="18" s="1"/>
  <c r="H489" i="18"/>
  <c r="G489" i="18"/>
  <c r="J488" i="18"/>
  <c r="H488" i="18"/>
  <c r="G488" i="18"/>
  <c r="J487" i="18"/>
  <c r="H487" i="18"/>
  <c r="G487" i="18"/>
  <c r="J486" i="18"/>
  <c r="H486" i="18"/>
  <c r="G486" i="18"/>
  <c r="J485" i="18"/>
  <c r="H485" i="18"/>
  <c r="N485" i="18" s="1"/>
  <c r="G485" i="18"/>
  <c r="J484" i="18"/>
  <c r="H484" i="18"/>
  <c r="G484" i="18"/>
  <c r="J483" i="18"/>
  <c r="H483" i="18"/>
  <c r="N483" i="18"/>
  <c r="G483" i="18"/>
  <c r="J482" i="18"/>
  <c r="K482" i="18" s="1"/>
  <c r="M482" i="18" s="1"/>
  <c r="H482" i="18"/>
  <c r="N482" i="18" s="1"/>
  <c r="G482" i="18"/>
  <c r="J481" i="18"/>
  <c r="H481" i="18"/>
  <c r="N481" i="18" s="1"/>
  <c r="G481" i="18"/>
  <c r="J480" i="18"/>
  <c r="N480" i="18"/>
  <c r="H480" i="18"/>
  <c r="G480" i="18"/>
  <c r="J479" i="18"/>
  <c r="K479" i="18" s="1"/>
  <c r="M479" i="18" s="1"/>
  <c r="H479" i="18"/>
  <c r="N479" i="18" s="1"/>
  <c r="G479" i="18"/>
  <c r="J478" i="18"/>
  <c r="K478" i="18" s="1"/>
  <c r="M478" i="18" s="1"/>
  <c r="H478" i="18"/>
  <c r="G478" i="18"/>
  <c r="J477" i="18"/>
  <c r="H477" i="18"/>
  <c r="N477" i="18"/>
  <c r="G477" i="18"/>
  <c r="J476" i="18"/>
  <c r="H476" i="18"/>
  <c r="N476" i="18" s="1"/>
  <c r="G476" i="18"/>
  <c r="J475" i="18"/>
  <c r="H475" i="18"/>
  <c r="G475" i="18"/>
  <c r="N474" i="18"/>
  <c r="J474" i="18"/>
  <c r="K474" i="18"/>
  <c r="M474" i="18" s="1"/>
  <c r="H474" i="18"/>
  <c r="G474" i="18"/>
  <c r="J473" i="18"/>
  <c r="H473" i="18"/>
  <c r="G473" i="18"/>
  <c r="N472" i="18"/>
  <c r="J472" i="18"/>
  <c r="H472" i="18"/>
  <c r="G472" i="18"/>
  <c r="J471" i="18"/>
  <c r="K471" i="18" s="1"/>
  <c r="H471" i="18"/>
  <c r="N471" i="18" s="1"/>
  <c r="G471" i="18"/>
  <c r="J470" i="18"/>
  <c r="K470" i="18" s="1"/>
  <c r="M470" i="18" s="1"/>
  <c r="H470" i="18"/>
  <c r="G470" i="18"/>
  <c r="J469" i="18"/>
  <c r="H469" i="18"/>
  <c r="G469" i="18"/>
  <c r="J468" i="18"/>
  <c r="H468" i="18"/>
  <c r="N468" i="18"/>
  <c r="G468" i="18"/>
  <c r="J467" i="18"/>
  <c r="H467" i="18"/>
  <c r="G467" i="18"/>
  <c r="J466" i="18"/>
  <c r="K466" i="18" s="1"/>
  <c r="M466" i="18" s="1"/>
  <c r="H466" i="18"/>
  <c r="G466" i="18"/>
  <c r="J465" i="18"/>
  <c r="H465" i="18"/>
  <c r="N465" i="18" s="1"/>
  <c r="G465" i="18"/>
  <c r="J464" i="18"/>
  <c r="N464" i="18"/>
  <c r="H464" i="18"/>
  <c r="G464" i="18"/>
  <c r="J463" i="18"/>
  <c r="H463" i="18"/>
  <c r="N463" i="18"/>
  <c r="G463" i="18"/>
  <c r="J462" i="18"/>
  <c r="H462" i="18"/>
  <c r="G462" i="18"/>
  <c r="J461" i="18"/>
  <c r="H461" i="18"/>
  <c r="G461" i="18"/>
  <c r="J460" i="18"/>
  <c r="H460" i="18"/>
  <c r="G460" i="18"/>
  <c r="J459" i="18"/>
  <c r="H459" i="18"/>
  <c r="G459" i="18"/>
  <c r="J458" i="18"/>
  <c r="H458" i="18"/>
  <c r="N458" i="18" s="1"/>
  <c r="G458" i="18"/>
  <c r="J457" i="18"/>
  <c r="H457" i="18"/>
  <c r="N457" i="18" s="1"/>
  <c r="G457" i="18"/>
  <c r="J456" i="18"/>
  <c r="H456" i="18"/>
  <c r="N456" i="18" s="1"/>
  <c r="G456" i="18"/>
  <c r="J455" i="18"/>
  <c r="K455" i="18" s="1"/>
  <c r="M455" i="18"/>
  <c r="H455" i="18"/>
  <c r="G455" i="18"/>
  <c r="J454" i="18"/>
  <c r="K454" i="18" s="1"/>
  <c r="M454" i="18" s="1"/>
  <c r="H454" i="18"/>
  <c r="G454" i="18"/>
  <c r="J453" i="18"/>
  <c r="H453" i="18"/>
  <c r="G453" i="18"/>
  <c r="J452" i="18"/>
  <c r="H452" i="18"/>
  <c r="G452" i="18"/>
  <c r="J451" i="18"/>
  <c r="H451" i="18"/>
  <c r="N451" i="18"/>
  <c r="G451" i="18"/>
  <c r="J450" i="18"/>
  <c r="K450" i="18"/>
  <c r="M450" i="18" s="1"/>
  <c r="H450" i="18"/>
  <c r="G450" i="18"/>
  <c r="J449" i="18"/>
  <c r="H449" i="18"/>
  <c r="N449" i="18" s="1"/>
  <c r="G449" i="18"/>
  <c r="J448" i="18"/>
  <c r="N448" i="18" s="1"/>
  <c r="H448" i="18"/>
  <c r="G448" i="18"/>
  <c r="J447" i="18"/>
  <c r="H447" i="18"/>
  <c r="N447" i="18" s="1"/>
  <c r="G447" i="18"/>
  <c r="J446" i="18"/>
  <c r="H446" i="18"/>
  <c r="G446" i="18"/>
  <c r="J445" i="18"/>
  <c r="H445" i="18"/>
  <c r="N445" i="18"/>
  <c r="G445" i="18"/>
  <c r="J444" i="18"/>
  <c r="H444" i="18"/>
  <c r="N444" i="18" s="1"/>
  <c r="G444" i="18"/>
  <c r="J443" i="18"/>
  <c r="H443" i="18"/>
  <c r="N443" i="18"/>
  <c r="G443" i="18"/>
  <c r="J442" i="18"/>
  <c r="K442" i="18"/>
  <c r="M442" i="18" s="1"/>
  <c r="H442" i="18"/>
  <c r="G442" i="18"/>
  <c r="J441" i="18"/>
  <c r="H441" i="18"/>
  <c r="N441" i="18" s="1"/>
  <c r="G441" i="18"/>
  <c r="J440" i="18"/>
  <c r="K440" i="18" s="1"/>
  <c r="H440" i="18"/>
  <c r="G440" i="18"/>
  <c r="J439" i="18"/>
  <c r="N439" i="18" s="1"/>
  <c r="H439" i="18"/>
  <c r="G439" i="18"/>
  <c r="J438" i="18"/>
  <c r="H438" i="18"/>
  <c r="G438" i="18"/>
  <c r="J437" i="18"/>
  <c r="H437" i="18"/>
  <c r="G437" i="18"/>
  <c r="J436" i="18"/>
  <c r="H436" i="18"/>
  <c r="G436" i="18"/>
  <c r="J435" i="18"/>
  <c r="K435" i="18" s="1"/>
  <c r="M435" i="18" s="1"/>
  <c r="H435" i="18"/>
  <c r="G435" i="18"/>
  <c r="J434" i="18"/>
  <c r="H434" i="18"/>
  <c r="N434" i="18" s="1"/>
  <c r="G434" i="18"/>
  <c r="J433" i="18"/>
  <c r="H433" i="18"/>
  <c r="G433" i="18"/>
  <c r="J432" i="18"/>
  <c r="H432" i="18"/>
  <c r="N432" i="18"/>
  <c r="G432" i="18"/>
  <c r="N431" i="18"/>
  <c r="J431" i="18"/>
  <c r="H431" i="18"/>
  <c r="G431" i="18"/>
  <c r="J430" i="18"/>
  <c r="H430" i="18"/>
  <c r="N430" i="18"/>
  <c r="G430" i="18"/>
  <c r="J429" i="18"/>
  <c r="N429" i="18" s="1"/>
  <c r="H429" i="18"/>
  <c r="G429" i="18"/>
  <c r="J428" i="18"/>
  <c r="K428" i="18" s="1"/>
  <c r="H428" i="18"/>
  <c r="G428" i="18"/>
  <c r="J427" i="18"/>
  <c r="K427" i="18" s="1"/>
  <c r="H427" i="18"/>
  <c r="G427" i="18"/>
  <c r="J426" i="18"/>
  <c r="H426" i="18"/>
  <c r="N426" i="18"/>
  <c r="G426" i="18"/>
  <c r="N425" i="18"/>
  <c r="J425" i="18"/>
  <c r="H425" i="18"/>
  <c r="G425" i="18"/>
  <c r="J424" i="18"/>
  <c r="H424" i="18"/>
  <c r="G424" i="18"/>
  <c r="J423" i="18"/>
  <c r="H423" i="18"/>
  <c r="N423" i="18" s="1"/>
  <c r="G423" i="18"/>
  <c r="J422" i="18"/>
  <c r="H422" i="18"/>
  <c r="G422" i="18"/>
  <c r="J421" i="18"/>
  <c r="K421" i="18" s="1"/>
  <c r="H421" i="18"/>
  <c r="N421" i="18" s="1"/>
  <c r="G421" i="18"/>
  <c r="J420" i="18"/>
  <c r="K420" i="18"/>
  <c r="M420" i="18" s="1"/>
  <c r="H420" i="18"/>
  <c r="N420" i="18"/>
  <c r="G420" i="18"/>
  <c r="N419" i="18"/>
  <c r="J419" i="18"/>
  <c r="H419" i="18"/>
  <c r="G419" i="18"/>
  <c r="J418" i="18"/>
  <c r="H418" i="18"/>
  <c r="G418" i="18"/>
  <c r="J417" i="18"/>
  <c r="H417" i="18"/>
  <c r="N417" i="18" s="1"/>
  <c r="G417" i="18"/>
  <c r="J416" i="18"/>
  <c r="H416" i="18"/>
  <c r="G416" i="18"/>
  <c r="J415" i="18"/>
  <c r="H415" i="18"/>
  <c r="N415" i="18" s="1"/>
  <c r="G415" i="18"/>
  <c r="J414" i="18"/>
  <c r="H414" i="18"/>
  <c r="N414" i="18"/>
  <c r="G414" i="18"/>
  <c r="J413" i="18"/>
  <c r="H413" i="18"/>
  <c r="N413" i="18" s="1"/>
  <c r="G413" i="18"/>
  <c r="J412" i="18"/>
  <c r="K412" i="18" s="1"/>
  <c r="L412" i="18" s="1"/>
  <c r="Q412" i="18" s="1"/>
  <c r="M412" i="18"/>
  <c r="H412" i="18"/>
  <c r="N412" i="18" s="1"/>
  <c r="G412" i="18"/>
  <c r="J411" i="18"/>
  <c r="K411" i="18"/>
  <c r="M411" i="18" s="1"/>
  <c r="H411" i="18"/>
  <c r="G411" i="18"/>
  <c r="J410" i="18"/>
  <c r="H410" i="18"/>
  <c r="G410" i="18"/>
  <c r="J409" i="18"/>
  <c r="H409" i="18"/>
  <c r="G409" i="18"/>
  <c r="J408" i="18"/>
  <c r="H408" i="18"/>
  <c r="G408" i="18"/>
  <c r="J407" i="18"/>
  <c r="H407" i="18"/>
  <c r="G407" i="18"/>
  <c r="J406" i="18"/>
  <c r="H406" i="18"/>
  <c r="N406" i="18" s="1"/>
  <c r="G406" i="18"/>
  <c r="J405" i="18"/>
  <c r="H405" i="18"/>
  <c r="N405" i="18" s="1"/>
  <c r="G405" i="18"/>
  <c r="N404" i="18"/>
  <c r="J404" i="18"/>
  <c r="K404" i="18"/>
  <c r="M404" i="18" s="1"/>
  <c r="H404" i="18"/>
  <c r="G404" i="18"/>
  <c r="J403" i="18"/>
  <c r="H403" i="18"/>
  <c r="N403" i="18" s="1"/>
  <c r="G403" i="18"/>
  <c r="J402" i="18"/>
  <c r="H402" i="18"/>
  <c r="G402" i="18"/>
  <c r="J401" i="18"/>
  <c r="H401" i="18"/>
  <c r="G401" i="18"/>
  <c r="J400" i="18"/>
  <c r="H400" i="18"/>
  <c r="G400" i="18"/>
  <c r="J399" i="18"/>
  <c r="N399" i="18" s="1"/>
  <c r="H399" i="18"/>
  <c r="G399" i="18"/>
  <c r="J398" i="18"/>
  <c r="H398" i="18"/>
  <c r="N398" i="18" s="1"/>
  <c r="G398" i="18"/>
  <c r="J397" i="18"/>
  <c r="N397" i="18" s="1"/>
  <c r="H397" i="18"/>
  <c r="G397" i="18"/>
  <c r="J396" i="18"/>
  <c r="H396" i="18"/>
  <c r="K396" i="18" s="1"/>
  <c r="G396" i="18"/>
  <c r="J395" i="18"/>
  <c r="H395" i="18"/>
  <c r="G395" i="18"/>
  <c r="J394" i="18"/>
  <c r="H394" i="18"/>
  <c r="G394" i="18"/>
  <c r="J393" i="18"/>
  <c r="H393" i="18"/>
  <c r="G393" i="18"/>
  <c r="J392" i="18"/>
  <c r="H392" i="18"/>
  <c r="N392" i="18" s="1"/>
  <c r="G392" i="18"/>
  <c r="J391" i="18"/>
  <c r="H391" i="18"/>
  <c r="G391" i="18"/>
  <c r="N390" i="18"/>
  <c r="J390" i="18"/>
  <c r="K390" i="18"/>
  <c r="M390" i="18" s="1"/>
  <c r="H390" i="18"/>
  <c r="G390" i="18"/>
  <c r="N389" i="18"/>
  <c r="J389" i="18"/>
  <c r="H389" i="18"/>
  <c r="G389" i="18"/>
  <c r="J388" i="18"/>
  <c r="K388" i="18"/>
  <c r="H388" i="18"/>
  <c r="G388" i="18"/>
  <c r="N387" i="18"/>
  <c r="J387" i="18"/>
  <c r="K387" i="18" s="1"/>
  <c r="M387" i="18" s="1"/>
  <c r="H387" i="18"/>
  <c r="G387" i="18"/>
  <c r="J386" i="18"/>
  <c r="H386" i="18"/>
  <c r="G386" i="18"/>
  <c r="J385" i="18"/>
  <c r="K385" i="18"/>
  <c r="M385" i="18" s="1"/>
  <c r="H385" i="18"/>
  <c r="G385" i="18"/>
  <c r="J384" i="18"/>
  <c r="H384" i="18"/>
  <c r="N384" i="18"/>
  <c r="G384" i="18"/>
  <c r="J383" i="18"/>
  <c r="H383" i="18"/>
  <c r="N383" i="18" s="1"/>
  <c r="G383" i="18"/>
  <c r="J382" i="18"/>
  <c r="H382" i="18"/>
  <c r="N382" i="18"/>
  <c r="G382" i="18"/>
  <c r="N381" i="18"/>
  <c r="J381" i="18"/>
  <c r="H381" i="18"/>
  <c r="G381" i="18"/>
  <c r="J380" i="18"/>
  <c r="H380" i="18"/>
  <c r="N380" i="18"/>
  <c r="G380" i="18"/>
  <c r="J379" i="18"/>
  <c r="K379" i="18" s="1"/>
  <c r="M379" i="18" s="1"/>
  <c r="H379" i="18"/>
  <c r="N379" i="18" s="1"/>
  <c r="G379" i="18"/>
  <c r="J378" i="18"/>
  <c r="H378" i="18"/>
  <c r="G378" i="18"/>
  <c r="J377" i="18"/>
  <c r="H377" i="18"/>
  <c r="N377" i="18"/>
  <c r="G377" i="18"/>
  <c r="J376" i="18"/>
  <c r="H376" i="18"/>
  <c r="G376" i="18"/>
  <c r="J375" i="18"/>
  <c r="H375" i="18"/>
  <c r="G375" i="18"/>
  <c r="N374" i="18"/>
  <c r="J374" i="18"/>
  <c r="H374" i="18"/>
  <c r="G374" i="18"/>
  <c r="J373" i="18"/>
  <c r="H373" i="18"/>
  <c r="N373" i="18" s="1"/>
  <c r="G373" i="18"/>
  <c r="N372" i="18"/>
  <c r="J372" i="18"/>
  <c r="K372" i="18"/>
  <c r="M372" i="18" s="1"/>
  <c r="H372" i="18"/>
  <c r="G372" i="18"/>
  <c r="J371" i="18"/>
  <c r="K371" i="18" s="1"/>
  <c r="H371" i="18"/>
  <c r="G371" i="18"/>
  <c r="J370" i="18"/>
  <c r="H370" i="18"/>
  <c r="G370" i="18"/>
  <c r="J369" i="18"/>
  <c r="H369" i="18"/>
  <c r="G369" i="18"/>
  <c r="J368" i="18"/>
  <c r="H368" i="18"/>
  <c r="G368" i="18"/>
  <c r="J367" i="18"/>
  <c r="H367" i="18"/>
  <c r="N367" i="18" s="1"/>
  <c r="G367" i="18"/>
  <c r="J366" i="18"/>
  <c r="H366" i="18"/>
  <c r="G366" i="18"/>
  <c r="J365" i="18"/>
  <c r="H365" i="18"/>
  <c r="G365" i="18"/>
  <c r="J364" i="18"/>
  <c r="H364" i="18"/>
  <c r="G364" i="18"/>
  <c r="J363" i="18"/>
  <c r="N363" i="18" s="1"/>
  <c r="H363" i="18"/>
  <c r="G363" i="18"/>
  <c r="J362" i="18"/>
  <c r="K362" i="18"/>
  <c r="H362" i="18"/>
  <c r="G362" i="18"/>
  <c r="J361" i="18"/>
  <c r="H361" i="18"/>
  <c r="G361" i="18"/>
  <c r="J360" i="18"/>
  <c r="K360" i="18"/>
  <c r="H360" i="18"/>
  <c r="G360" i="18"/>
  <c r="J359" i="18"/>
  <c r="N359" i="18" s="1"/>
  <c r="H359" i="18"/>
  <c r="G359" i="18"/>
  <c r="J358" i="18"/>
  <c r="H358" i="18"/>
  <c r="G358" i="18"/>
  <c r="J357" i="18"/>
  <c r="N357" i="18" s="1"/>
  <c r="H357" i="18"/>
  <c r="G357" i="18"/>
  <c r="J356" i="18"/>
  <c r="H356" i="18"/>
  <c r="N356" i="18" s="1"/>
  <c r="G356" i="18"/>
  <c r="J355" i="18"/>
  <c r="H355" i="18"/>
  <c r="G355" i="18"/>
  <c r="J354" i="18"/>
  <c r="H354" i="18"/>
  <c r="G354" i="18"/>
  <c r="J353" i="18"/>
  <c r="H353" i="18"/>
  <c r="G353" i="18"/>
  <c r="J352" i="18"/>
  <c r="K352" i="18" s="1"/>
  <c r="M352" i="18" s="1"/>
  <c r="H352" i="18"/>
  <c r="G352" i="18"/>
  <c r="J351" i="18"/>
  <c r="N351" i="18" s="1"/>
  <c r="H351" i="18"/>
  <c r="G351" i="18"/>
  <c r="J350" i="18"/>
  <c r="K350" i="18"/>
  <c r="L350" i="18" s="1"/>
  <c r="Q350" i="18" s="1"/>
  <c r="H350" i="18"/>
  <c r="G350" i="18"/>
  <c r="J349" i="18"/>
  <c r="H349" i="18"/>
  <c r="N349" i="18" s="1"/>
  <c r="G349" i="18"/>
  <c r="J348" i="18"/>
  <c r="H348" i="18"/>
  <c r="N348" i="18" s="1"/>
  <c r="G348" i="18"/>
  <c r="J347" i="18"/>
  <c r="H347" i="18"/>
  <c r="G347" i="18"/>
  <c r="J346" i="18"/>
  <c r="H346" i="18"/>
  <c r="N346" i="18"/>
  <c r="G346" i="18"/>
  <c r="J345" i="18"/>
  <c r="H345" i="18"/>
  <c r="N345" i="18" s="1"/>
  <c r="G345" i="18"/>
  <c r="J344" i="18"/>
  <c r="H344" i="18"/>
  <c r="G344" i="18"/>
  <c r="J343" i="18"/>
  <c r="H343" i="18"/>
  <c r="G343" i="18"/>
  <c r="J342" i="18"/>
  <c r="H342" i="18"/>
  <c r="N342" i="18" s="1"/>
  <c r="G342" i="18"/>
  <c r="J341" i="18"/>
  <c r="H341" i="18"/>
  <c r="N341" i="18"/>
  <c r="G341" i="18"/>
  <c r="J340" i="18"/>
  <c r="K340" i="18" s="1"/>
  <c r="H340" i="18"/>
  <c r="N340" i="18"/>
  <c r="G340" i="18"/>
  <c r="J339" i="18"/>
  <c r="H339" i="18"/>
  <c r="G339" i="18"/>
  <c r="J338" i="18"/>
  <c r="H338" i="18"/>
  <c r="G338" i="18"/>
  <c r="J337" i="18"/>
  <c r="K337" i="18" s="1"/>
  <c r="H337" i="18"/>
  <c r="G337" i="18"/>
  <c r="J336" i="18"/>
  <c r="H336" i="18"/>
  <c r="N336" i="18" s="1"/>
  <c r="G336" i="18"/>
  <c r="J335" i="18"/>
  <c r="H335" i="18"/>
  <c r="N335" i="18"/>
  <c r="G335" i="18"/>
  <c r="J334" i="18"/>
  <c r="H334" i="18"/>
  <c r="N334" i="18" s="1"/>
  <c r="G334" i="18"/>
  <c r="J333" i="18"/>
  <c r="H333" i="18"/>
  <c r="N333" i="18" s="1"/>
  <c r="G333" i="18"/>
  <c r="N332" i="18"/>
  <c r="J332" i="18"/>
  <c r="H332" i="18"/>
  <c r="G332" i="18"/>
  <c r="J331" i="18"/>
  <c r="H331" i="18"/>
  <c r="G331" i="18"/>
  <c r="J330" i="18"/>
  <c r="H330" i="18"/>
  <c r="G330" i="18"/>
  <c r="J329" i="18"/>
  <c r="K329" i="18"/>
  <c r="M329" i="18" s="1"/>
  <c r="H329" i="18"/>
  <c r="G329" i="18"/>
  <c r="J328" i="18"/>
  <c r="H328" i="18"/>
  <c r="G328" i="18"/>
  <c r="J327" i="18"/>
  <c r="H327" i="18"/>
  <c r="N327" i="18" s="1"/>
  <c r="G327" i="18"/>
  <c r="J326" i="18"/>
  <c r="H326" i="18"/>
  <c r="G326" i="18"/>
  <c r="J325" i="18"/>
  <c r="H325" i="18"/>
  <c r="N325" i="18" s="1"/>
  <c r="G325" i="18"/>
  <c r="J324" i="18"/>
  <c r="N324" i="18" s="1"/>
  <c r="H324" i="18"/>
  <c r="G324" i="18"/>
  <c r="J323" i="18"/>
  <c r="H323" i="18"/>
  <c r="G323" i="18"/>
  <c r="J322" i="18"/>
  <c r="H322" i="18"/>
  <c r="G322" i="18"/>
  <c r="J321" i="18"/>
  <c r="H321" i="18"/>
  <c r="G321" i="18"/>
  <c r="J320" i="18"/>
  <c r="H320" i="18"/>
  <c r="G320" i="18"/>
  <c r="J319" i="18"/>
  <c r="N319" i="18" s="1"/>
  <c r="H319" i="18"/>
  <c r="G319" i="18"/>
  <c r="J318" i="18"/>
  <c r="H318" i="18"/>
  <c r="N318" i="18"/>
  <c r="G318" i="18"/>
  <c r="J317" i="18"/>
  <c r="H317" i="18"/>
  <c r="G317" i="18"/>
  <c r="J316" i="18"/>
  <c r="K316" i="18"/>
  <c r="H316" i="18"/>
  <c r="G316" i="18"/>
  <c r="J315" i="18"/>
  <c r="K315" i="18"/>
  <c r="H315" i="18"/>
  <c r="N315" i="18" s="1"/>
  <c r="G315" i="18"/>
  <c r="N314" i="18"/>
  <c r="J314" i="18"/>
  <c r="K314" i="18"/>
  <c r="H314" i="18"/>
  <c r="G314" i="18"/>
  <c r="J313" i="18"/>
  <c r="H313" i="18"/>
  <c r="G313" i="18"/>
  <c r="J312" i="18"/>
  <c r="N312" i="18" s="1"/>
  <c r="H312" i="18"/>
  <c r="G312" i="18"/>
  <c r="J311" i="18"/>
  <c r="K311" i="18"/>
  <c r="L311" i="18" s="1"/>
  <c r="Q311" i="18" s="1"/>
  <c r="H311" i="18"/>
  <c r="G311" i="18"/>
  <c r="J310" i="18"/>
  <c r="N310" i="18" s="1"/>
  <c r="H310" i="18"/>
  <c r="G310" i="18"/>
  <c r="J309" i="18"/>
  <c r="K309" i="18"/>
  <c r="L309" i="18" s="1"/>
  <c r="H309" i="18"/>
  <c r="G309" i="18"/>
  <c r="J308" i="18"/>
  <c r="H308" i="18"/>
  <c r="G308" i="18"/>
  <c r="J307" i="18"/>
  <c r="H307" i="18"/>
  <c r="N307" i="18" s="1"/>
  <c r="G307" i="18"/>
  <c r="J306" i="18"/>
  <c r="K306" i="18"/>
  <c r="H306" i="18"/>
  <c r="G306" i="18"/>
  <c r="J305" i="18"/>
  <c r="H305" i="18"/>
  <c r="G305" i="18"/>
  <c r="J304" i="18"/>
  <c r="H304" i="18"/>
  <c r="N304" i="18" s="1"/>
  <c r="G304" i="18"/>
  <c r="J303" i="18"/>
  <c r="N303" i="18" s="1"/>
  <c r="H303" i="18"/>
  <c r="G303" i="18"/>
  <c r="J302" i="18"/>
  <c r="H302" i="18"/>
  <c r="N302" i="18"/>
  <c r="G302" i="18"/>
  <c r="J301" i="18"/>
  <c r="H301" i="18"/>
  <c r="G301" i="18"/>
  <c r="J300" i="18"/>
  <c r="H300" i="18"/>
  <c r="G300" i="18"/>
  <c r="J299" i="18"/>
  <c r="K299" i="18" s="1"/>
  <c r="H299" i="18"/>
  <c r="G299" i="18"/>
  <c r="J298" i="18"/>
  <c r="H298" i="18"/>
  <c r="G298" i="18"/>
  <c r="J297" i="18"/>
  <c r="H297" i="18"/>
  <c r="N297" i="18" s="1"/>
  <c r="G297" i="18"/>
  <c r="N296" i="18"/>
  <c r="J296" i="18"/>
  <c r="H296" i="18"/>
  <c r="G296" i="18"/>
  <c r="J295" i="18"/>
  <c r="H295" i="18"/>
  <c r="K295" i="18" s="1"/>
  <c r="L295" i="18" s="1"/>
  <c r="Q295" i="18" s="1"/>
  <c r="G295" i="18"/>
  <c r="J294" i="18"/>
  <c r="H294" i="18"/>
  <c r="G294" i="18"/>
  <c r="J293" i="18"/>
  <c r="H293" i="18"/>
  <c r="N293" i="18" s="1"/>
  <c r="G293" i="18"/>
  <c r="N292" i="18"/>
  <c r="J292" i="18"/>
  <c r="H292" i="18"/>
  <c r="G292" i="18"/>
  <c r="J291" i="18"/>
  <c r="H291" i="18"/>
  <c r="G291" i="18"/>
  <c r="J290" i="18"/>
  <c r="H290" i="18"/>
  <c r="G290" i="18"/>
  <c r="J289" i="18"/>
  <c r="H289" i="18"/>
  <c r="G289" i="18"/>
  <c r="J288" i="18"/>
  <c r="H288" i="18"/>
  <c r="N288" i="18" s="1"/>
  <c r="G288" i="18"/>
  <c r="J287" i="18"/>
  <c r="H287" i="18"/>
  <c r="N287" i="18" s="1"/>
  <c r="G287" i="18"/>
  <c r="J286" i="18"/>
  <c r="N286" i="18" s="1"/>
  <c r="H286" i="18"/>
  <c r="G286" i="18"/>
  <c r="J285" i="18"/>
  <c r="H285" i="18"/>
  <c r="G285" i="18"/>
  <c r="J284" i="18"/>
  <c r="N284" i="18" s="1"/>
  <c r="H284" i="18"/>
  <c r="G284" i="18"/>
  <c r="N283" i="18"/>
  <c r="J283" i="18"/>
  <c r="K283" i="18"/>
  <c r="H283" i="18"/>
  <c r="G283" i="18"/>
  <c r="J282" i="18"/>
  <c r="N282" i="18" s="1"/>
  <c r="H282" i="18"/>
  <c r="G282" i="18"/>
  <c r="J281" i="18"/>
  <c r="H281" i="18"/>
  <c r="G281" i="18"/>
  <c r="J280" i="18"/>
  <c r="H280" i="18"/>
  <c r="N280" i="18"/>
  <c r="G280" i="18"/>
  <c r="J279" i="18"/>
  <c r="H279" i="18"/>
  <c r="N279" i="18" s="1"/>
  <c r="G279" i="18"/>
  <c r="J278" i="18"/>
  <c r="H278" i="18"/>
  <c r="G278" i="18"/>
  <c r="J277" i="18"/>
  <c r="N277" i="18" s="1"/>
  <c r="H277" i="18"/>
  <c r="G277" i="18"/>
  <c r="J276" i="18"/>
  <c r="N276" i="18" s="1"/>
  <c r="H276" i="18"/>
  <c r="G276" i="18"/>
  <c r="J275" i="18"/>
  <c r="K275" i="18" s="1"/>
  <c r="H275" i="18"/>
  <c r="G275" i="18"/>
  <c r="J274" i="18"/>
  <c r="K274" i="18"/>
  <c r="H274" i="18"/>
  <c r="G274" i="18"/>
  <c r="J273" i="18"/>
  <c r="N273" i="18" s="1"/>
  <c r="H273" i="18"/>
  <c r="G273" i="18"/>
  <c r="J272" i="18"/>
  <c r="H272" i="18"/>
  <c r="G272" i="18"/>
  <c r="J271" i="18"/>
  <c r="N271" i="18" s="1"/>
  <c r="K271" i="18"/>
  <c r="H271" i="18"/>
  <c r="G271" i="18"/>
  <c r="J270" i="18"/>
  <c r="H270" i="18"/>
  <c r="G270" i="18"/>
  <c r="J269" i="18"/>
  <c r="H269" i="18"/>
  <c r="G269" i="18"/>
  <c r="J268" i="18"/>
  <c r="H268" i="18"/>
  <c r="G268" i="18"/>
  <c r="J267" i="18"/>
  <c r="H267" i="18"/>
  <c r="G267" i="18"/>
  <c r="J266" i="18"/>
  <c r="H266" i="18"/>
  <c r="N266" i="18" s="1"/>
  <c r="G266" i="18"/>
  <c r="J265" i="18"/>
  <c r="H265" i="18"/>
  <c r="G265" i="18"/>
  <c r="J264" i="18"/>
  <c r="H264" i="18"/>
  <c r="G264" i="18"/>
  <c r="J263" i="18"/>
  <c r="H263" i="18"/>
  <c r="G263" i="18"/>
  <c r="J262" i="18"/>
  <c r="H262" i="18"/>
  <c r="N262" i="18" s="1"/>
  <c r="G262" i="18"/>
  <c r="J261" i="18"/>
  <c r="N261" i="18" s="1"/>
  <c r="H261" i="18"/>
  <c r="G261" i="18"/>
  <c r="J260" i="18"/>
  <c r="H260" i="18"/>
  <c r="N260" i="18"/>
  <c r="G260" i="18"/>
  <c r="J259" i="18"/>
  <c r="K259" i="18"/>
  <c r="L259" i="18" s="1"/>
  <c r="Q259" i="18" s="1"/>
  <c r="H259" i="18"/>
  <c r="G259" i="18"/>
  <c r="J258" i="18"/>
  <c r="H258" i="18"/>
  <c r="N258" i="18"/>
  <c r="G258" i="18"/>
  <c r="J257" i="18"/>
  <c r="H257" i="18"/>
  <c r="N257" i="18" s="1"/>
  <c r="G257" i="18"/>
  <c r="J256" i="18"/>
  <c r="H256" i="18"/>
  <c r="K256" i="18" s="1"/>
  <c r="G256" i="18"/>
  <c r="M255" i="18"/>
  <c r="J255" i="18"/>
  <c r="K255" i="18"/>
  <c r="H255" i="18"/>
  <c r="N255" i="18" s="1"/>
  <c r="G255" i="18"/>
  <c r="J254" i="18"/>
  <c r="H254" i="18"/>
  <c r="G254" i="18"/>
  <c r="J253" i="18"/>
  <c r="H253" i="18"/>
  <c r="G253" i="18"/>
  <c r="J252" i="18"/>
  <c r="N252" i="18" s="1"/>
  <c r="K252" i="18"/>
  <c r="L252" i="18" s="1"/>
  <c r="Q252" i="18" s="1"/>
  <c r="H252" i="18"/>
  <c r="G252" i="18"/>
  <c r="M251" i="18"/>
  <c r="J251" i="18"/>
  <c r="K251" i="18"/>
  <c r="H251" i="18"/>
  <c r="G251" i="18"/>
  <c r="J250" i="18"/>
  <c r="K250" i="18" s="1"/>
  <c r="L250" i="18" s="1"/>
  <c r="H250" i="18"/>
  <c r="G250" i="18"/>
  <c r="J249" i="18"/>
  <c r="H249" i="18"/>
  <c r="G249" i="18"/>
  <c r="J248" i="18"/>
  <c r="H248" i="18"/>
  <c r="G248" i="18"/>
  <c r="J247" i="18"/>
  <c r="K247" i="18"/>
  <c r="H247" i="18"/>
  <c r="G247" i="18"/>
  <c r="J246" i="18"/>
  <c r="N246" i="18" s="1"/>
  <c r="H246" i="18"/>
  <c r="G246" i="18"/>
  <c r="J245" i="18"/>
  <c r="H245" i="18"/>
  <c r="N245" i="18" s="1"/>
  <c r="G245" i="18"/>
  <c r="J244" i="18"/>
  <c r="N244" i="18" s="1"/>
  <c r="H244" i="18"/>
  <c r="G244" i="18"/>
  <c r="J243" i="18"/>
  <c r="H243" i="18"/>
  <c r="G243" i="18"/>
  <c r="J242" i="18"/>
  <c r="H242" i="18"/>
  <c r="G242" i="18"/>
  <c r="J241" i="18"/>
  <c r="H241" i="18"/>
  <c r="N241" i="18" s="1"/>
  <c r="G241" i="18"/>
  <c r="J240" i="18"/>
  <c r="N240" i="18" s="1"/>
  <c r="K240" i="18"/>
  <c r="H240" i="18"/>
  <c r="G240" i="18"/>
  <c r="J239" i="18"/>
  <c r="N239" i="18" s="1"/>
  <c r="H239" i="18"/>
  <c r="G239" i="18"/>
  <c r="J238" i="18"/>
  <c r="K238" i="18"/>
  <c r="H238" i="18"/>
  <c r="G238" i="18"/>
  <c r="J237" i="18"/>
  <c r="K237" i="18" s="1"/>
  <c r="H237" i="18"/>
  <c r="G237" i="18"/>
  <c r="J236" i="18"/>
  <c r="H236" i="18"/>
  <c r="K236" i="18" s="1"/>
  <c r="G236" i="18"/>
  <c r="J235" i="18"/>
  <c r="H235" i="18"/>
  <c r="N235" i="18" s="1"/>
  <c r="G235" i="18"/>
  <c r="J234" i="18"/>
  <c r="H234" i="18"/>
  <c r="N234" i="18"/>
  <c r="G234" i="18"/>
  <c r="J233" i="18"/>
  <c r="H233" i="18"/>
  <c r="G233" i="18"/>
  <c r="J232" i="18"/>
  <c r="H232" i="18"/>
  <c r="G232" i="18"/>
  <c r="J231" i="18"/>
  <c r="N231" i="18" s="1"/>
  <c r="H231" i="18"/>
  <c r="G231" i="18"/>
  <c r="J230" i="18"/>
  <c r="H230" i="18"/>
  <c r="G230" i="18"/>
  <c r="J229" i="18"/>
  <c r="H229" i="18"/>
  <c r="G229" i="18"/>
  <c r="J228" i="18"/>
  <c r="H228" i="18"/>
  <c r="G228" i="18"/>
  <c r="J227" i="18"/>
  <c r="N227" i="18" s="1"/>
  <c r="H227" i="18"/>
  <c r="G227" i="18"/>
  <c r="J226" i="18"/>
  <c r="H226" i="18"/>
  <c r="N226" i="18"/>
  <c r="G226" i="18"/>
  <c r="J225" i="18"/>
  <c r="H225" i="18"/>
  <c r="G225" i="18"/>
  <c r="J224" i="18"/>
  <c r="H224" i="18"/>
  <c r="G224" i="18"/>
  <c r="J223" i="18"/>
  <c r="N223" i="18" s="1"/>
  <c r="H223" i="18"/>
  <c r="G223" i="18"/>
  <c r="J222" i="18"/>
  <c r="H222" i="18"/>
  <c r="G222" i="18"/>
  <c r="J221" i="18"/>
  <c r="H221" i="18"/>
  <c r="N221" i="18" s="1"/>
  <c r="G221" i="18"/>
  <c r="J220" i="18"/>
  <c r="H220" i="18"/>
  <c r="G220" i="18"/>
  <c r="J219" i="18"/>
  <c r="N219" i="18" s="1"/>
  <c r="H219" i="18"/>
  <c r="G219" i="18"/>
  <c r="J218" i="18"/>
  <c r="H218" i="18"/>
  <c r="N218" i="18" s="1"/>
  <c r="G218" i="18"/>
  <c r="J217" i="18"/>
  <c r="H217" i="18"/>
  <c r="G217" i="18"/>
  <c r="J216" i="18"/>
  <c r="H216" i="18"/>
  <c r="G216" i="18"/>
  <c r="J215" i="18"/>
  <c r="H215" i="18"/>
  <c r="N215" i="18"/>
  <c r="G215" i="18"/>
  <c r="J214" i="18"/>
  <c r="H214" i="18"/>
  <c r="G214" i="18"/>
  <c r="J213" i="18"/>
  <c r="H213" i="18"/>
  <c r="G213" i="18"/>
  <c r="J212" i="18"/>
  <c r="N212" i="18" s="1"/>
  <c r="H212" i="18"/>
  <c r="G212" i="18"/>
  <c r="J211" i="18"/>
  <c r="N211" i="18" s="1"/>
  <c r="H211" i="18"/>
  <c r="G211" i="18"/>
  <c r="J210" i="18"/>
  <c r="H210" i="18"/>
  <c r="G210" i="18"/>
  <c r="J209" i="18"/>
  <c r="H209" i="18"/>
  <c r="G209" i="18"/>
  <c r="J208" i="18"/>
  <c r="H208" i="18"/>
  <c r="G208" i="18"/>
  <c r="J207" i="18"/>
  <c r="H207" i="18"/>
  <c r="N207" i="18"/>
  <c r="G207" i="18"/>
  <c r="J206" i="18"/>
  <c r="H206" i="18"/>
  <c r="G206" i="18"/>
  <c r="J205" i="18"/>
  <c r="H205" i="18"/>
  <c r="G205" i="18"/>
  <c r="J204" i="18"/>
  <c r="H204" i="18"/>
  <c r="G204" i="18"/>
  <c r="J203" i="18"/>
  <c r="H203" i="18"/>
  <c r="N203" i="18"/>
  <c r="G203" i="18"/>
  <c r="J202" i="18"/>
  <c r="H202" i="18"/>
  <c r="N202" i="18" s="1"/>
  <c r="G202" i="18"/>
  <c r="J201" i="18"/>
  <c r="H201" i="18"/>
  <c r="G201" i="18"/>
  <c r="J200" i="18"/>
  <c r="H200" i="18"/>
  <c r="G200" i="18"/>
  <c r="J199" i="18"/>
  <c r="H199" i="18"/>
  <c r="N199" i="18" s="1"/>
  <c r="G199" i="18"/>
  <c r="J198" i="18"/>
  <c r="H198" i="18"/>
  <c r="G198" i="18"/>
  <c r="J197" i="18"/>
  <c r="H197" i="18"/>
  <c r="G197" i="18"/>
  <c r="J196" i="18"/>
  <c r="H196" i="18"/>
  <c r="G196" i="18"/>
  <c r="J195" i="18"/>
  <c r="H195" i="18"/>
  <c r="N195" i="18"/>
  <c r="G195" i="18"/>
  <c r="J194" i="18"/>
  <c r="N194" i="18" s="1"/>
  <c r="H194" i="18"/>
  <c r="G194" i="18"/>
  <c r="J193" i="18"/>
  <c r="H193" i="18"/>
  <c r="G193" i="18"/>
  <c r="J192" i="18"/>
  <c r="H192" i="18"/>
  <c r="G192" i="18"/>
  <c r="J191" i="18"/>
  <c r="H191" i="18"/>
  <c r="N191" i="18" s="1"/>
  <c r="G191" i="18"/>
  <c r="J190" i="18"/>
  <c r="N190" i="18" s="1"/>
  <c r="H190" i="18"/>
  <c r="G190" i="18"/>
  <c r="J189" i="18"/>
  <c r="H189" i="18"/>
  <c r="G189" i="18"/>
  <c r="J188" i="18"/>
  <c r="H188" i="18"/>
  <c r="G188" i="18"/>
  <c r="J187" i="18"/>
  <c r="H187" i="18"/>
  <c r="N187" i="18" s="1"/>
  <c r="G187" i="18"/>
  <c r="J186" i="18"/>
  <c r="H186" i="18"/>
  <c r="G186" i="18"/>
  <c r="J185" i="18"/>
  <c r="H185" i="18"/>
  <c r="G185" i="18"/>
  <c r="J184" i="18"/>
  <c r="H184" i="18"/>
  <c r="K184" i="18" s="1"/>
  <c r="G184" i="18"/>
  <c r="J183" i="18"/>
  <c r="H183" i="18"/>
  <c r="N183" i="18" s="1"/>
  <c r="G183" i="18"/>
  <c r="J182" i="18"/>
  <c r="H182" i="18"/>
  <c r="G182" i="18"/>
  <c r="J181" i="18"/>
  <c r="H181" i="18"/>
  <c r="G181" i="18"/>
  <c r="J180" i="18"/>
  <c r="H180" i="18"/>
  <c r="G180" i="18"/>
  <c r="J179" i="18"/>
  <c r="H179" i="18"/>
  <c r="N179" i="18" s="1"/>
  <c r="G179" i="18"/>
  <c r="J178" i="18"/>
  <c r="N178" i="18" s="1"/>
  <c r="H178" i="18"/>
  <c r="G178" i="18"/>
  <c r="J177" i="18"/>
  <c r="K177" i="18"/>
  <c r="L177" i="18" s="1"/>
  <c r="H177" i="18"/>
  <c r="G177" i="18"/>
  <c r="J176" i="18"/>
  <c r="K176" i="18" s="1"/>
  <c r="L176" i="18" s="1"/>
  <c r="Q176" i="18" s="1"/>
  <c r="H176" i="18"/>
  <c r="G176" i="18"/>
  <c r="J175" i="18"/>
  <c r="H175" i="18"/>
  <c r="N175" i="18" s="1"/>
  <c r="G175" i="18"/>
  <c r="J174" i="18"/>
  <c r="H174" i="18"/>
  <c r="G174" i="18"/>
  <c r="J173" i="18"/>
  <c r="H173" i="18"/>
  <c r="G173" i="18"/>
  <c r="J172" i="18"/>
  <c r="H172" i="18"/>
  <c r="G172" i="18"/>
  <c r="J171" i="18"/>
  <c r="H171" i="18"/>
  <c r="N171" i="18" s="1"/>
  <c r="G171" i="18"/>
  <c r="J170" i="18"/>
  <c r="H170" i="18"/>
  <c r="N170" i="18" s="1"/>
  <c r="G170" i="18"/>
  <c r="J169" i="18"/>
  <c r="K169" i="18"/>
  <c r="H169" i="18"/>
  <c r="G169" i="18"/>
  <c r="J168" i="18"/>
  <c r="K168" i="18" s="1"/>
  <c r="H168" i="18"/>
  <c r="G168" i="18"/>
  <c r="J167" i="18"/>
  <c r="H167" i="18"/>
  <c r="N167" i="18" s="1"/>
  <c r="G167" i="18"/>
  <c r="J166" i="18"/>
  <c r="K166" i="18" s="1"/>
  <c r="H166" i="18"/>
  <c r="G166" i="18"/>
  <c r="J165" i="18"/>
  <c r="H165" i="18"/>
  <c r="G165" i="18"/>
  <c r="J164" i="18"/>
  <c r="H164" i="18"/>
  <c r="G164" i="18"/>
  <c r="J163" i="18"/>
  <c r="H163" i="18"/>
  <c r="N163" i="18"/>
  <c r="G163" i="18"/>
  <c r="J162" i="18"/>
  <c r="N162" i="18" s="1"/>
  <c r="H162" i="18"/>
  <c r="G162" i="18"/>
  <c r="J161" i="18"/>
  <c r="H161" i="18"/>
  <c r="G161" i="18"/>
  <c r="N160" i="18"/>
  <c r="J160" i="18"/>
  <c r="H160" i="18"/>
  <c r="G160" i="18"/>
  <c r="J159" i="18"/>
  <c r="H159" i="18"/>
  <c r="G159" i="18"/>
  <c r="J158" i="18"/>
  <c r="H158" i="18"/>
  <c r="N158" i="18" s="1"/>
  <c r="G158" i="18"/>
  <c r="J157" i="18"/>
  <c r="H157" i="18"/>
  <c r="G157" i="18"/>
  <c r="M156" i="18"/>
  <c r="J156" i="18"/>
  <c r="K156" i="18"/>
  <c r="H156" i="18"/>
  <c r="N156" i="18"/>
  <c r="G156" i="18"/>
  <c r="J155" i="18"/>
  <c r="H155" i="18"/>
  <c r="G155" i="18"/>
  <c r="J154" i="18"/>
  <c r="H154" i="18"/>
  <c r="N154" i="18" s="1"/>
  <c r="G154" i="18"/>
  <c r="J153" i="18"/>
  <c r="H153" i="18"/>
  <c r="G153" i="18"/>
  <c r="J152" i="18"/>
  <c r="K152" i="18" s="1"/>
  <c r="H152" i="18"/>
  <c r="N152" i="18" s="1"/>
  <c r="G152" i="18"/>
  <c r="J151" i="18"/>
  <c r="H151" i="18"/>
  <c r="G151" i="18"/>
  <c r="J150" i="18"/>
  <c r="N150" i="18" s="1"/>
  <c r="H150" i="18"/>
  <c r="G150" i="18"/>
  <c r="J149" i="18"/>
  <c r="H149" i="18"/>
  <c r="K149" i="18" s="1"/>
  <c r="L149" i="18" s="1"/>
  <c r="Q149" i="18" s="1"/>
  <c r="G149" i="18"/>
  <c r="J148" i="18"/>
  <c r="K148" i="18"/>
  <c r="H148" i="18"/>
  <c r="G148" i="18"/>
  <c r="J147" i="18"/>
  <c r="H147" i="18"/>
  <c r="G147" i="18"/>
  <c r="J146" i="18"/>
  <c r="H146" i="18"/>
  <c r="N146" i="18"/>
  <c r="G146" i="18"/>
  <c r="J145" i="18"/>
  <c r="H145" i="18"/>
  <c r="G145" i="18"/>
  <c r="J144" i="18"/>
  <c r="K144" i="18" s="1"/>
  <c r="M144" i="18" s="1"/>
  <c r="H144" i="18"/>
  <c r="G144" i="18"/>
  <c r="J143" i="18"/>
  <c r="H143" i="18"/>
  <c r="N143" i="18" s="1"/>
  <c r="G143" i="18"/>
  <c r="J142" i="18"/>
  <c r="H142" i="18"/>
  <c r="N142" i="18"/>
  <c r="G142" i="18"/>
  <c r="J141" i="18"/>
  <c r="N141" i="18" s="1"/>
  <c r="H141" i="18"/>
  <c r="G141" i="18"/>
  <c r="J140" i="18"/>
  <c r="H140" i="18"/>
  <c r="G140" i="18"/>
  <c r="J139" i="18"/>
  <c r="N139" i="18" s="1"/>
  <c r="H139" i="18"/>
  <c r="G139" i="18"/>
  <c r="J138" i="18"/>
  <c r="K138" i="18" s="1"/>
  <c r="H138" i="18"/>
  <c r="G138" i="18"/>
  <c r="J137" i="18"/>
  <c r="K137" i="18" s="1"/>
  <c r="L137" i="18" s="1"/>
  <c r="Q137" i="18" s="1"/>
  <c r="H137" i="18"/>
  <c r="G137" i="18"/>
  <c r="J136" i="18"/>
  <c r="H136" i="18"/>
  <c r="N136" i="18"/>
  <c r="G136" i="18"/>
  <c r="J135" i="18"/>
  <c r="N135" i="18" s="1"/>
  <c r="H135" i="18"/>
  <c r="G135" i="18"/>
  <c r="J134" i="18"/>
  <c r="H134" i="18"/>
  <c r="N134" i="18" s="1"/>
  <c r="G134" i="18"/>
  <c r="J133" i="18"/>
  <c r="N133" i="18" s="1"/>
  <c r="H133" i="18"/>
  <c r="G133" i="18"/>
  <c r="N132" i="18"/>
  <c r="J132" i="18"/>
  <c r="K132" i="18"/>
  <c r="M132" i="18" s="1"/>
  <c r="H132" i="18"/>
  <c r="G132" i="18"/>
  <c r="J131" i="18"/>
  <c r="H131" i="18"/>
  <c r="K131" i="18" s="1"/>
  <c r="G131" i="18"/>
  <c r="J130" i="18"/>
  <c r="K130" i="18" s="1"/>
  <c r="L130" i="18" s="1"/>
  <c r="H130" i="18"/>
  <c r="N130" i="18" s="1"/>
  <c r="G130" i="18"/>
  <c r="J129" i="18"/>
  <c r="K129" i="18"/>
  <c r="H129" i="18"/>
  <c r="G129" i="18"/>
  <c r="J128" i="18"/>
  <c r="K128" i="18" s="1"/>
  <c r="L128" i="18" s="1"/>
  <c r="Q128" i="18" s="1"/>
  <c r="H128" i="18"/>
  <c r="N128" i="18" s="1"/>
  <c r="G128" i="18"/>
  <c r="J127" i="18"/>
  <c r="H127" i="18"/>
  <c r="G127" i="18"/>
  <c r="J126" i="18"/>
  <c r="N126" i="18" s="1"/>
  <c r="H126" i="18"/>
  <c r="G126" i="18"/>
  <c r="J125" i="18"/>
  <c r="H125" i="18"/>
  <c r="G125" i="18"/>
  <c r="J124" i="18"/>
  <c r="K124" i="18"/>
  <c r="H124" i="18"/>
  <c r="G124" i="18"/>
  <c r="J123" i="18"/>
  <c r="K123" i="18" s="1"/>
  <c r="H123" i="18"/>
  <c r="G123" i="18"/>
  <c r="J122" i="18"/>
  <c r="H122" i="18"/>
  <c r="N122" i="18" s="1"/>
  <c r="G122" i="18"/>
  <c r="J121" i="18"/>
  <c r="K121" i="18" s="1"/>
  <c r="H121" i="18"/>
  <c r="G121" i="18"/>
  <c r="J120" i="18"/>
  <c r="H120" i="18"/>
  <c r="N120" i="18" s="1"/>
  <c r="G120" i="18"/>
  <c r="J119" i="18"/>
  <c r="K119" i="18" s="1"/>
  <c r="H119" i="18"/>
  <c r="G119" i="18"/>
  <c r="J118" i="18"/>
  <c r="H118" i="18"/>
  <c r="N118" i="18" s="1"/>
  <c r="G118" i="18"/>
  <c r="J117" i="18"/>
  <c r="K117" i="18" s="1"/>
  <c r="H117" i="18"/>
  <c r="G117" i="18"/>
  <c r="J116" i="18"/>
  <c r="H116" i="18"/>
  <c r="N116" i="18" s="1"/>
  <c r="G116" i="18"/>
  <c r="J115" i="18"/>
  <c r="K115" i="18" s="1"/>
  <c r="L115" i="18" s="1"/>
  <c r="Q115" i="18" s="1"/>
  <c r="H115" i="18"/>
  <c r="G115" i="18"/>
  <c r="J114" i="18"/>
  <c r="K114" i="18" s="1"/>
  <c r="H114" i="18"/>
  <c r="G114" i="18"/>
  <c r="J113" i="18"/>
  <c r="K113" i="18" s="1"/>
  <c r="H113" i="18"/>
  <c r="G113" i="18"/>
  <c r="J112" i="18"/>
  <c r="K112" i="18" s="1"/>
  <c r="M112" i="18" s="1"/>
  <c r="H112" i="18"/>
  <c r="N112" i="18"/>
  <c r="G112" i="18"/>
  <c r="J111" i="18"/>
  <c r="K111" i="18"/>
  <c r="H111" i="18"/>
  <c r="G111" i="18"/>
  <c r="J110" i="18"/>
  <c r="H110" i="18"/>
  <c r="G110" i="18"/>
  <c r="J109" i="18"/>
  <c r="K109" i="18"/>
  <c r="H109" i="18"/>
  <c r="G109" i="18"/>
  <c r="J108" i="18"/>
  <c r="H108" i="18"/>
  <c r="G108" i="18"/>
  <c r="J107" i="18"/>
  <c r="K107" i="18"/>
  <c r="H107" i="18"/>
  <c r="G107" i="18"/>
  <c r="J106" i="18"/>
  <c r="H106" i="18"/>
  <c r="N106" i="18"/>
  <c r="G106" i="18"/>
  <c r="J105" i="18"/>
  <c r="K105" i="18"/>
  <c r="H105" i="18"/>
  <c r="G105" i="18"/>
  <c r="J104" i="18"/>
  <c r="H104" i="18"/>
  <c r="N104" i="18"/>
  <c r="G104" i="18"/>
  <c r="J103" i="18"/>
  <c r="K103" i="18"/>
  <c r="H103" i="18"/>
  <c r="G103" i="18"/>
  <c r="J102" i="18"/>
  <c r="H102" i="18"/>
  <c r="N102" i="18"/>
  <c r="G102" i="18"/>
  <c r="J101" i="18"/>
  <c r="K101" i="18"/>
  <c r="H101" i="18"/>
  <c r="G101" i="18"/>
  <c r="J100" i="18"/>
  <c r="H100" i="18"/>
  <c r="N100" i="18"/>
  <c r="G100" i="18"/>
  <c r="J99" i="18"/>
  <c r="K99" i="18"/>
  <c r="H99" i="18"/>
  <c r="G99" i="18"/>
  <c r="N98" i="18"/>
  <c r="J98" i="18"/>
  <c r="K98" i="18"/>
  <c r="H98" i="18"/>
  <c r="G98" i="18"/>
  <c r="J97" i="18"/>
  <c r="K97" i="18" s="1"/>
  <c r="H97" i="18"/>
  <c r="G97" i="18"/>
  <c r="J96" i="18"/>
  <c r="K96" i="18"/>
  <c r="L96" i="18" s="1"/>
  <c r="Q96" i="18" s="1"/>
  <c r="H96" i="18"/>
  <c r="N96" i="18"/>
  <c r="G96" i="18"/>
  <c r="J95" i="18"/>
  <c r="K95" i="18"/>
  <c r="H95" i="18"/>
  <c r="G95" i="18"/>
  <c r="N94" i="18"/>
  <c r="J94" i="18"/>
  <c r="H94" i="18"/>
  <c r="G94" i="18"/>
  <c r="J93" i="18"/>
  <c r="K93" i="18"/>
  <c r="H93" i="18"/>
  <c r="G93" i="18"/>
  <c r="J92" i="18"/>
  <c r="K92" i="18" s="1"/>
  <c r="L92" i="18" s="1"/>
  <c r="Q92" i="18" s="1"/>
  <c r="H92" i="18"/>
  <c r="G92" i="18"/>
  <c r="J91" i="18"/>
  <c r="K91" i="18"/>
  <c r="H91" i="18"/>
  <c r="G91" i="18"/>
  <c r="J90" i="18"/>
  <c r="N90" i="18" s="1"/>
  <c r="H90" i="18"/>
  <c r="G90" i="18"/>
  <c r="J89" i="18"/>
  <c r="K89" i="18"/>
  <c r="H89" i="18"/>
  <c r="G89" i="18"/>
  <c r="J88" i="18"/>
  <c r="N88" i="18" s="1"/>
  <c r="H88" i="18"/>
  <c r="G88" i="18"/>
  <c r="J87" i="18"/>
  <c r="K87" i="18"/>
  <c r="H87" i="18"/>
  <c r="G87" i="18"/>
  <c r="J86" i="18"/>
  <c r="H86" i="18"/>
  <c r="G86" i="18"/>
  <c r="J85" i="18"/>
  <c r="K85" i="18"/>
  <c r="H85" i="18"/>
  <c r="G85" i="18"/>
  <c r="J84" i="18"/>
  <c r="N84" i="18" s="1"/>
  <c r="H84" i="18"/>
  <c r="G84" i="18"/>
  <c r="J83" i="18"/>
  <c r="K83" i="18"/>
  <c r="H83" i="18"/>
  <c r="G83" i="18"/>
  <c r="N82" i="18"/>
  <c r="J82" i="18"/>
  <c r="K82" i="18" s="1"/>
  <c r="H82" i="18"/>
  <c r="G82" i="18"/>
  <c r="J81" i="18"/>
  <c r="K81" i="18" s="1"/>
  <c r="H81" i="18"/>
  <c r="G81" i="18"/>
  <c r="J80" i="18"/>
  <c r="H80" i="18"/>
  <c r="N80" i="18" s="1"/>
  <c r="G80" i="18"/>
  <c r="J79" i="18"/>
  <c r="H79" i="18"/>
  <c r="G79" i="18"/>
  <c r="J78" i="18"/>
  <c r="H78" i="18"/>
  <c r="N78" i="18" s="1"/>
  <c r="G78" i="18"/>
  <c r="J77" i="18"/>
  <c r="K77" i="18" s="1"/>
  <c r="H77" i="18"/>
  <c r="G77" i="18"/>
  <c r="J76" i="18"/>
  <c r="K76" i="18"/>
  <c r="H76" i="18"/>
  <c r="G76" i="18"/>
  <c r="J75" i="18"/>
  <c r="H75" i="18"/>
  <c r="N75" i="18" s="1"/>
  <c r="G75" i="18"/>
  <c r="J74" i="18"/>
  <c r="H74" i="18"/>
  <c r="N74" i="18" s="1"/>
  <c r="G74" i="18"/>
  <c r="J73" i="18"/>
  <c r="H73" i="18"/>
  <c r="N73" i="18" s="1"/>
  <c r="G73" i="18"/>
  <c r="J72" i="18"/>
  <c r="H72" i="18"/>
  <c r="G72" i="18"/>
  <c r="J71" i="18"/>
  <c r="K71" i="18" s="1"/>
  <c r="H71" i="18"/>
  <c r="G71" i="18"/>
  <c r="J70" i="18"/>
  <c r="H70" i="18"/>
  <c r="G70" i="18"/>
  <c r="J69" i="18"/>
  <c r="K69" i="18" s="1"/>
  <c r="H69" i="18"/>
  <c r="G69" i="18"/>
  <c r="J68" i="18"/>
  <c r="H68" i="18"/>
  <c r="N68" i="18" s="1"/>
  <c r="G68" i="18"/>
  <c r="J67" i="18"/>
  <c r="H67" i="18"/>
  <c r="G67" i="18"/>
  <c r="J66" i="18"/>
  <c r="K66" i="18" s="1"/>
  <c r="H66" i="18"/>
  <c r="N66" i="18" s="1"/>
  <c r="G66" i="18"/>
  <c r="J65" i="18"/>
  <c r="K65" i="18"/>
  <c r="M65" i="18" s="1"/>
  <c r="H65" i="18"/>
  <c r="G65" i="18"/>
  <c r="J64" i="18"/>
  <c r="K64" i="18" s="1"/>
  <c r="H64" i="18"/>
  <c r="G64" i="18"/>
  <c r="J63" i="18"/>
  <c r="K63" i="18" s="1"/>
  <c r="H63" i="18"/>
  <c r="G63" i="18"/>
  <c r="J62" i="18"/>
  <c r="N62" i="18" s="1"/>
  <c r="H62" i="18"/>
  <c r="G62" i="18"/>
  <c r="J61" i="18"/>
  <c r="K61" i="18" s="1"/>
  <c r="H61" i="18"/>
  <c r="G61" i="18"/>
  <c r="J60" i="18"/>
  <c r="K60" i="18"/>
  <c r="H60" i="18"/>
  <c r="G60" i="18"/>
  <c r="J59" i="18"/>
  <c r="K59" i="18" s="1"/>
  <c r="H59" i="18"/>
  <c r="G59" i="18"/>
  <c r="J58" i="18"/>
  <c r="H58" i="18"/>
  <c r="N58" i="18" s="1"/>
  <c r="G58" i="18"/>
  <c r="J57" i="18"/>
  <c r="H57" i="18"/>
  <c r="G57" i="18"/>
  <c r="J56" i="18"/>
  <c r="H56" i="18"/>
  <c r="N56" i="18" s="1"/>
  <c r="G56" i="18"/>
  <c r="J55" i="18"/>
  <c r="K55" i="18" s="1"/>
  <c r="L55" i="18" s="1"/>
  <c r="Q55" i="18" s="1"/>
  <c r="H55" i="18"/>
  <c r="G55" i="18"/>
  <c r="J54" i="18"/>
  <c r="H54" i="18"/>
  <c r="N54" i="18" s="1"/>
  <c r="G54" i="18"/>
  <c r="J53" i="18"/>
  <c r="K53" i="18" s="1"/>
  <c r="H53" i="18"/>
  <c r="G53" i="18"/>
  <c r="J52" i="18"/>
  <c r="H52" i="18"/>
  <c r="N52" i="18" s="1"/>
  <c r="G52" i="18"/>
  <c r="J51" i="18"/>
  <c r="K51" i="18" s="1"/>
  <c r="H51" i="18"/>
  <c r="G51" i="18"/>
  <c r="J50" i="18"/>
  <c r="K50" i="18" s="1"/>
  <c r="H50" i="18"/>
  <c r="G50" i="18"/>
  <c r="J49" i="18"/>
  <c r="H49" i="18"/>
  <c r="K49" i="18" s="1"/>
  <c r="M49" i="18" s="1"/>
  <c r="G49" i="18"/>
  <c r="J48" i="18"/>
  <c r="K48" i="18" s="1"/>
  <c r="H48" i="18"/>
  <c r="N48" i="18"/>
  <c r="G48" i="18"/>
  <c r="J47" i="18"/>
  <c r="K47" i="18"/>
  <c r="H47" i="18"/>
  <c r="G47" i="18"/>
  <c r="J46" i="18"/>
  <c r="H46" i="18"/>
  <c r="N46" i="18" s="1"/>
  <c r="G46" i="18"/>
  <c r="J45" i="18"/>
  <c r="K45" i="18"/>
  <c r="H45" i="18"/>
  <c r="G45" i="18"/>
  <c r="J44" i="18"/>
  <c r="H44" i="18"/>
  <c r="K44" i="18" s="1"/>
  <c r="G44" i="18"/>
  <c r="J43" i="18"/>
  <c r="K43" i="18"/>
  <c r="M43" i="18" s="1"/>
  <c r="H43" i="18"/>
  <c r="G43" i="18"/>
  <c r="J42" i="18"/>
  <c r="H42" i="18"/>
  <c r="N42" i="18"/>
  <c r="G42" i="18"/>
  <c r="J41" i="18"/>
  <c r="K41" i="18"/>
  <c r="L41" i="18" s="1"/>
  <c r="H41" i="18"/>
  <c r="G41" i="18"/>
  <c r="J40" i="18"/>
  <c r="H40" i="18"/>
  <c r="N40" i="18"/>
  <c r="G40" i="18"/>
  <c r="J39" i="18"/>
  <c r="K39" i="18"/>
  <c r="L39" i="18" s="1"/>
  <c r="Q39" i="18" s="1"/>
  <c r="H39" i="18"/>
  <c r="G39" i="18"/>
  <c r="J38" i="18"/>
  <c r="H38" i="18"/>
  <c r="N38" i="18"/>
  <c r="G38" i="18"/>
  <c r="J37" i="18"/>
  <c r="K37" i="18"/>
  <c r="H37" i="18"/>
  <c r="G37" i="18"/>
  <c r="J36" i="18"/>
  <c r="H36" i="18"/>
  <c r="N36" i="18"/>
  <c r="G36" i="18"/>
  <c r="J35" i="18"/>
  <c r="K35" i="18"/>
  <c r="L35" i="18" s="1"/>
  <c r="Q35" i="18" s="1"/>
  <c r="H35" i="18"/>
  <c r="G35" i="18"/>
  <c r="N34" i="18"/>
  <c r="J34" i="18"/>
  <c r="K34" i="18"/>
  <c r="H34" i="18"/>
  <c r="G34" i="18"/>
  <c r="J33" i="18"/>
  <c r="K33" i="18" s="1"/>
  <c r="M33" i="18" s="1"/>
  <c r="H33" i="18"/>
  <c r="G33" i="18"/>
  <c r="J32" i="18"/>
  <c r="K32" i="18"/>
  <c r="H32" i="18"/>
  <c r="N32" i="18"/>
  <c r="G32" i="18"/>
  <c r="J31" i="18"/>
  <c r="K31" i="18"/>
  <c r="H31" i="18"/>
  <c r="G31" i="18"/>
  <c r="N30" i="18"/>
  <c r="J30" i="18"/>
  <c r="H30" i="18"/>
  <c r="G30" i="18"/>
  <c r="J29" i="18"/>
  <c r="K29" i="18"/>
  <c r="H29" i="18"/>
  <c r="G29" i="18"/>
  <c r="J28" i="18"/>
  <c r="K28" i="18" s="1"/>
  <c r="H28" i="18"/>
  <c r="G28" i="18"/>
  <c r="J27" i="18"/>
  <c r="K27" i="18"/>
  <c r="H27" i="18"/>
  <c r="G27" i="18"/>
  <c r="J26" i="18"/>
  <c r="H26" i="18"/>
  <c r="G26" i="18"/>
  <c r="J25" i="18"/>
  <c r="K25" i="18"/>
  <c r="H25" i="18"/>
  <c r="G25" i="18"/>
  <c r="J24" i="18"/>
  <c r="H24" i="18"/>
  <c r="G24" i="18"/>
  <c r="J23" i="18"/>
  <c r="K23" i="18"/>
  <c r="H23" i="18"/>
  <c r="G23" i="18"/>
  <c r="J22" i="18"/>
  <c r="H22" i="18"/>
  <c r="G22" i="18"/>
  <c r="J21" i="18"/>
  <c r="K21" i="18"/>
  <c r="H21" i="18"/>
  <c r="G21" i="18"/>
  <c r="J20" i="18"/>
  <c r="H20" i="18"/>
  <c r="G20" i="18"/>
  <c r="J19" i="18"/>
  <c r="K19" i="18"/>
  <c r="H19" i="18"/>
  <c r="G19" i="18"/>
  <c r="J18" i="18"/>
  <c r="H18" i="18"/>
  <c r="G18" i="18"/>
  <c r="J17" i="18"/>
  <c r="K17" i="18" s="1"/>
  <c r="M17" i="18" s="1"/>
  <c r="H17" i="18"/>
  <c r="G17" i="18"/>
  <c r="J16" i="18"/>
  <c r="H16" i="18"/>
  <c r="G16" i="18"/>
  <c r="J15" i="18"/>
  <c r="H15" i="18"/>
  <c r="N15" i="18" s="1"/>
  <c r="G15" i="18"/>
  <c r="J14" i="18"/>
  <c r="H14" i="18"/>
  <c r="G14" i="18"/>
  <c r="J13" i="18"/>
  <c r="H13" i="18"/>
  <c r="N13" i="18" s="1"/>
  <c r="G13" i="18"/>
  <c r="L8" i="18"/>
  <c r="L420" i="18"/>
  <c r="Q420" i="18" s="1"/>
  <c r="H12" i="18"/>
  <c r="G12" i="18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Q514" i="18"/>
  <c r="D8" i="18"/>
  <c r="D7" i="18"/>
  <c r="I109" i="16"/>
  <c r="G57" i="16"/>
  <c r="Q36" i="16"/>
  <c r="Q23" i="16"/>
  <c r="F24" i="16"/>
  <c r="N91" i="16"/>
  <c r="L29" i="16"/>
  <c r="P12" i="16"/>
  <c r="F41" i="16"/>
  <c r="G108" i="16"/>
  <c r="P34" i="16"/>
  <c r="P38" i="16"/>
  <c r="N55" i="19" s="1"/>
  <c r="O32" i="16"/>
  <c r="O34" i="16" s="1"/>
  <c r="O38" i="16" s="1"/>
  <c r="M55" i="19" s="1"/>
  <c r="N31" i="16"/>
  <c r="M30" i="16"/>
  <c r="K28" i="16"/>
  <c r="J27" i="16"/>
  <c r="I26" i="16"/>
  <c r="H25" i="16"/>
  <c r="G24" i="16"/>
  <c r="N20" i="16"/>
  <c r="N32" i="16"/>
  <c r="N34" i="16" s="1"/>
  <c r="M19" i="16"/>
  <c r="M31" i="16"/>
  <c r="L18" i="16"/>
  <c r="L19" i="16" s="1"/>
  <c r="K17" i="16"/>
  <c r="J16" i="16"/>
  <c r="O6" i="16"/>
  <c r="F13" i="16"/>
  <c r="G13" i="16"/>
  <c r="H14" i="16"/>
  <c r="H15" i="16" s="1"/>
  <c r="H26" i="16"/>
  <c r="I15" i="16"/>
  <c r="Q49" i="16"/>
  <c r="Q47" i="16"/>
  <c r="Q42" i="16" s="1"/>
  <c r="M20" i="16"/>
  <c r="M32" i="16"/>
  <c r="M34" i="16" s="1"/>
  <c r="M38" i="16" s="1"/>
  <c r="K55" i="19" s="1"/>
  <c r="L30" i="16"/>
  <c r="J17" i="16"/>
  <c r="J28" i="16"/>
  <c r="F14" i="16"/>
  <c r="F15" i="16" s="1"/>
  <c r="F25" i="16"/>
  <c r="A12" i="18"/>
  <c r="A13" i="18" s="1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H57" i="16"/>
  <c r="I57" i="16" s="1"/>
  <c r="G58" i="16"/>
  <c r="G59" i="16" s="1"/>
  <c r="H59" i="16" s="1"/>
  <c r="G77" i="16"/>
  <c r="N38" i="16"/>
  <c r="L55" i="19" s="1"/>
  <c r="J12" i="18"/>
  <c r="N12" i="18" s="1"/>
  <c r="H58" i="16"/>
  <c r="G78" i="16"/>
  <c r="G60" i="16"/>
  <c r="O99" i="16"/>
  <c r="P99" i="16" s="1"/>
  <c r="J57" i="16"/>
  <c r="J77" i="16" s="1"/>
  <c r="O104" i="16"/>
  <c r="P104" i="16" s="1"/>
  <c r="H77" i="16"/>
  <c r="I77" i="16"/>
  <c r="G14" i="16"/>
  <c r="F26" i="16"/>
  <c r="K18" i="16"/>
  <c r="K30" i="16" s="1"/>
  <c r="K29" i="16"/>
  <c r="K19" i="16"/>
  <c r="F27" i="16"/>
  <c r="F16" i="16"/>
  <c r="F17" i="16"/>
  <c r="Q24" i="16"/>
  <c r="K74" i="18"/>
  <c r="K106" i="18"/>
  <c r="N124" i="18"/>
  <c r="K40" i="18"/>
  <c r="M40" i="18" s="1"/>
  <c r="K422" i="18"/>
  <c r="M422" i="18" s="1"/>
  <c r="N422" i="18"/>
  <c r="K432" i="18"/>
  <c r="M432" i="18" s="1"/>
  <c r="K36" i="18"/>
  <c r="M36" i="18" s="1"/>
  <c r="K52" i="18"/>
  <c r="K84" i="18"/>
  <c r="K100" i="18"/>
  <c r="L100" i="18" s="1"/>
  <c r="Q100" i="18" s="1"/>
  <c r="K116" i="18"/>
  <c r="N137" i="18"/>
  <c r="L256" i="18"/>
  <c r="Q256" i="18" s="1"/>
  <c r="K264" i="18"/>
  <c r="N264" i="18"/>
  <c r="K430" i="18"/>
  <c r="M430" i="18"/>
  <c r="K58" i="18"/>
  <c r="L58" i="18"/>
  <c r="Q58" i="18" s="1"/>
  <c r="K122" i="18"/>
  <c r="L122" i="18" s="1"/>
  <c r="Q122" i="18" s="1"/>
  <c r="K88" i="18"/>
  <c r="M88" i="18" s="1"/>
  <c r="K120" i="18"/>
  <c r="K54" i="18"/>
  <c r="K118" i="18"/>
  <c r="M118" i="18"/>
  <c r="N365" i="18"/>
  <c r="N428" i="18"/>
  <c r="L387" i="18"/>
  <c r="Q387" i="18"/>
  <c r="L385" i="18"/>
  <c r="Q385" i="18"/>
  <c r="L404" i="18"/>
  <c r="Q404" i="18"/>
  <c r="L372" i="18"/>
  <c r="Q372" i="18" s="1"/>
  <c r="N28" i="18"/>
  <c r="K90" i="18"/>
  <c r="L90" i="18" s="1"/>
  <c r="Q90" i="18" s="1"/>
  <c r="K56" i="18"/>
  <c r="K104" i="18"/>
  <c r="K102" i="18"/>
  <c r="Q250" i="18"/>
  <c r="M428" i="18"/>
  <c r="L428" i="18"/>
  <c r="Q428" i="18"/>
  <c r="K42" i="18"/>
  <c r="N44" i="18"/>
  <c r="N60" i="18"/>
  <c r="N76" i="18"/>
  <c r="N92" i="18"/>
  <c r="L271" i="18"/>
  <c r="Q271" i="18" s="1"/>
  <c r="K424" i="18"/>
  <c r="N424" i="18"/>
  <c r="K239" i="18"/>
  <c r="M271" i="18"/>
  <c r="K38" i="18"/>
  <c r="M38" i="18"/>
  <c r="L152" i="18"/>
  <c r="Q152" i="18"/>
  <c r="M152" i="18"/>
  <c r="K14" i="18"/>
  <c r="L14" i="18" s="1"/>
  <c r="K30" i="18"/>
  <c r="K46" i="18"/>
  <c r="M46" i="18" s="1"/>
  <c r="K62" i="18"/>
  <c r="K78" i="18"/>
  <c r="L78" i="18" s="1"/>
  <c r="Q78" i="18" s="1"/>
  <c r="M78" i="18"/>
  <c r="K94" i="18"/>
  <c r="M94" i="18" s="1"/>
  <c r="K126" i="18"/>
  <c r="K363" i="18"/>
  <c r="M363" i="18" s="1"/>
  <c r="K380" i="18"/>
  <c r="K407" i="18"/>
  <c r="N407" i="18"/>
  <c r="K436" i="18"/>
  <c r="N436" i="18"/>
  <c r="K135" i="18"/>
  <c r="L135" i="18" s="1"/>
  <c r="Q135" i="18" s="1"/>
  <c r="K157" i="18"/>
  <c r="L274" i="18"/>
  <c r="Q274" i="18"/>
  <c r="K279" i="18"/>
  <c r="L279" i="18"/>
  <c r="Q279" i="18"/>
  <c r="K305" i="18"/>
  <c r="K382" i="18"/>
  <c r="K426" i="18"/>
  <c r="M426" i="18" s="1"/>
  <c r="N442" i="18"/>
  <c r="K498" i="18"/>
  <c r="M498" i="18" s="1"/>
  <c r="N131" i="18"/>
  <c r="K133" i="18"/>
  <c r="M133" i="18" s="1"/>
  <c r="K145" i="18"/>
  <c r="L145" i="18"/>
  <c r="Q145" i="18" s="1"/>
  <c r="N148" i="18"/>
  <c r="N184" i="18"/>
  <c r="N192" i="18"/>
  <c r="N200" i="18"/>
  <c r="N208" i="18"/>
  <c r="N216" i="18"/>
  <c r="N224" i="18"/>
  <c r="N232" i="18"/>
  <c r="N272" i="18"/>
  <c r="K338" i="18"/>
  <c r="N350" i="18"/>
  <c r="N391" i="18"/>
  <c r="N396" i="18"/>
  <c r="K414" i="18"/>
  <c r="M414" i="18"/>
  <c r="N435" i="18"/>
  <c r="N440" i="18"/>
  <c r="L479" i="18"/>
  <c r="Q479" i="18" s="1"/>
  <c r="N496" i="18"/>
  <c r="L148" i="18"/>
  <c r="Q148" i="18"/>
  <c r="L168" i="18"/>
  <c r="Q168" i="18"/>
  <c r="M350" i="18"/>
  <c r="K355" i="18"/>
  <c r="N355" i="18"/>
  <c r="K366" i="18"/>
  <c r="N366" i="18"/>
  <c r="L371" i="18"/>
  <c r="Q371" i="18" s="1"/>
  <c r="M396" i="18"/>
  <c r="L396" i="18"/>
  <c r="Q396" i="18"/>
  <c r="L421" i="18"/>
  <c r="Q421" i="18" s="1"/>
  <c r="K433" i="18"/>
  <c r="N433" i="18"/>
  <c r="N17" i="18"/>
  <c r="N19" i="18"/>
  <c r="N21" i="18"/>
  <c r="N23" i="18"/>
  <c r="N25" i="18"/>
  <c r="N27" i="18"/>
  <c r="N29" i="18"/>
  <c r="N31" i="18"/>
  <c r="N33" i="18"/>
  <c r="N35" i="18"/>
  <c r="N37" i="18"/>
  <c r="N39" i="18"/>
  <c r="N41" i="18"/>
  <c r="N43" i="18"/>
  <c r="N45" i="18"/>
  <c r="N47" i="18"/>
  <c r="N49" i="18"/>
  <c r="N51" i="18"/>
  <c r="N53" i="18"/>
  <c r="N55" i="18"/>
  <c r="N59" i="18"/>
  <c r="N61" i="18"/>
  <c r="N63" i="18"/>
  <c r="N65" i="18"/>
  <c r="N67" i="18"/>
  <c r="N69" i="18"/>
  <c r="N71" i="18"/>
  <c r="N77" i="18"/>
  <c r="N79" i="18"/>
  <c r="N81" i="18"/>
  <c r="N83" i="18"/>
  <c r="N85" i="18"/>
  <c r="N87" i="18"/>
  <c r="N89" i="18"/>
  <c r="N91" i="18"/>
  <c r="N93" i="18"/>
  <c r="N95" i="18"/>
  <c r="N97" i="18"/>
  <c r="N99" i="18"/>
  <c r="N101" i="18"/>
  <c r="N103" i="18"/>
  <c r="N105" i="18"/>
  <c r="N107" i="18"/>
  <c r="N109" i="18"/>
  <c r="N111" i="18"/>
  <c r="N113" i="18"/>
  <c r="N115" i="18"/>
  <c r="N117" i="18"/>
  <c r="N119" i="18"/>
  <c r="N121" i="18"/>
  <c r="N129" i="18"/>
  <c r="K136" i="18"/>
  <c r="L136" i="18" s="1"/>
  <c r="N138" i="18"/>
  <c r="M148" i="18"/>
  <c r="K153" i="18"/>
  <c r="L153" i="18" s="1"/>
  <c r="Q153" i="18" s="1"/>
  <c r="L247" i="18"/>
  <c r="Q247" i="18" s="1"/>
  <c r="L275" i="18"/>
  <c r="Q275" i="18"/>
  <c r="K332" i="18"/>
  <c r="M371" i="18"/>
  <c r="K406" i="18"/>
  <c r="M406" i="18"/>
  <c r="M421" i="18"/>
  <c r="K423" i="18"/>
  <c r="L435" i="18"/>
  <c r="Q435" i="18"/>
  <c r="K439" i="18"/>
  <c r="K134" i="18"/>
  <c r="N144" i="18"/>
  <c r="L156" i="18"/>
  <c r="Q156" i="18"/>
  <c r="N256" i="18"/>
  <c r="N268" i="18"/>
  <c r="N309" i="18"/>
  <c r="N311" i="18"/>
  <c r="K334" i="18"/>
  <c r="N371" i="18"/>
  <c r="L379" i="18"/>
  <c r="Q379" i="18"/>
  <c r="N388" i="18"/>
  <c r="N427" i="18"/>
  <c r="N461" i="18"/>
  <c r="K142" i="18"/>
  <c r="L142" i="18"/>
  <c r="Q142" i="18"/>
  <c r="N166" i="18"/>
  <c r="N174" i="18"/>
  <c r="N182" i="18"/>
  <c r="N198" i="18"/>
  <c r="N206" i="18"/>
  <c r="N214" i="18"/>
  <c r="N222" i="18"/>
  <c r="N230" i="18"/>
  <c r="N238" i="18"/>
  <c r="K244" i="18"/>
  <c r="L244" i="18"/>
  <c r="Q244" i="18" s="1"/>
  <c r="K263" i="18"/>
  <c r="L263" i="18"/>
  <c r="Q263" i="18" s="1"/>
  <c r="N265" i="18"/>
  <c r="K278" i="18"/>
  <c r="K287" i="18"/>
  <c r="K291" i="18"/>
  <c r="L291" i="18" s="1"/>
  <c r="Q291" i="18" s="1"/>
  <c r="K298" i="18"/>
  <c r="K303" i="18"/>
  <c r="N308" i="18"/>
  <c r="K328" i="18"/>
  <c r="M328" i="18" s="1"/>
  <c r="K342" i="18"/>
  <c r="K356" i="18"/>
  <c r="K364" i="18"/>
  <c r="N370" i="18"/>
  <c r="N394" i="18"/>
  <c r="K405" i="18"/>
  <c r="K415" i="18"/>
  <c r="K419" i="18"/>
  <c r="K431" i="18"/>
  <c r="K434" i="18"/>
  <c r="K438" i="18"/>
  <c r="M438" i="18"/>
  <c r="K446" i="18"/>
  <c r="K452" i="18"/>
  <c r="N459" i="18"/>
  <c r="K491" i="18"/>
  <c r="N495" i="18"/>
  <c r="K499" i="18"/>
  <c r="N140" i="18"/>
  <c r="N185" i="18"/>
  <c r="N193" i="18"/>
  <c r="N201" i="18"/>
  <c r="N209" i="18"/>
  <c r="N225" i="18"/>
  <c r="N242" i="18"/>
  <c r="L251" i="18"/>
  <c r="Q251" i="18"/>
  <c r="L255" i="18"/>
  <c r="Q255" i="18" s="1"/>
  <c r="L283" i="18"/>
  <c r="Q283" i="18"/>
  <c r="N285" i="18"/>
  <c r="N289" i="18"/>
  <c r="K322" i="18"/>
  <c r="M322" i="18"/>
  <c r="K324" i="18"/>
  <c r="M324" i="18" s="1"/>
  <c r="N375" i="18"/>
  <c r="L471" i="18"/>
  <c r="Q471" i="18"/>
  <c r="N475" i="18"/>
  <c r="L501" i="18"/>
  <c r="Q501" i="18" s="1"/>
  <c r="N503" i="18"/>
  <c r="N147" i="18"/>
  <c r="N151" i="18"/>
  <c r="N155" i="18"/>
  <c r="N159" i="18"/>
  <c r="N164" i="18"/>
  <c r="L169" i="18"/>
  <c r="Q169" i="18" s="1"/>
  <c r="N172" i="18"/>
  <c r="Q177" i="18"/>
  <c r="N180" i="18"/>
  <c r="N188" i="18"/>
  <c r="N196" i="18"/>
  <c r="N204" i="18"/>
  <c r="N220" i="18"/>
  <c r="N236" i="18"/>
  <c r="L240" i="18"/>
  <c r="Q240" i="18"/>
  <c r="N249" i="18"/>
  <c r="N253" i="18"/>
  <c r="N270" i="18"/>
  <c r="N281" i="18"/>
  <c r="N313" i="18"/>
  <c r="N353" i="18"/>
  <c r="N368" i="18"/>
  <c r="N378" i="18"/>
  <c r="L390" i="18"/>
  <c r="Q390" i="18" s="1"/>
  <c r="K425" i="18"/>
  <c r="N450" i="18"/>
  <c r="N453" i="18"/>
  <c r="N455" i="18"/>
  <c r="K462" i="18"/>
  <c r="M462" i="18" s="1"/>
  <c r="N466" i="18"/>
  <c r="N469" i="18"/>
  <c r="M471" i="18"/>
  <c r="K484" i="18"/>
  <c r="M484" i="18"/>
  <c r="N487" i="18"/>
  <c r="L489" i="18"/>
  <c r="Q489" i="18" s="1"/>
  <c r="N510" i="18"/>
  <c r="K141" i="18"/>
  <c r="M141" i="18" s="1"/>
  <c r="N165" i="18"/>
  <c r="N173" i="18"/>
  <c r="N181" i="18"/>
  <c r="N189" i="18"/>
  <c r="N197" i="18"/>
  <c r="N205" i="18"/>
  <c r="N213" i="18"/>
  <c r="N229" i="18"/>
  <c r="K243" i="18"/>
  <c r="L243" i="18"/>
  <c r="Q243" i="18"/>
  <c r="N254" i="18"/>
  <c r="K260" i="18"/>
  <c r="L260" i="18" s="1"/>
  <c r="Q260" i="18" s="1"/>
  <c r="K290" i="18"/>
  <c r="L290" i="18"/>
  <c r="Q290" i="18"/>
  <c r="N300" i="18"/>
  <c r="K307" i="18"/>
  <c r="M307" i="18" s="1"/>
  <c r="N316" i="18"/>
  <c r="K325" i="18"/>
  <c r="N330" i="18"/>
  <c r="N343" i="18"/>
  <c r="K348" i="18"/>
  <c r="N361" i="18"/>
  <c r="K374" i="18"/>
  <c r="K376" i="18"/>
  <c r="N386" i="18"/>
  <c r="K393" i="18"/>
  <c r="K399" i="18"/>
  <c r="K403" i="18"/>
  <c r="K413" i="18"/>
  <c r="K429" i="18"/>
  <c r="K447" i="18"/>
  <c r="M447" i="18"/>
  <c r="K458" i="18"/>
  <c r="M458" i="18" s="1"/>
  <c r="K463" i="18"/>
  <c r="M463" i="18"/>
  <c r="N488" i="18"/>
  <c r="N494" i="18"/>
  <c r="N500" i="18"/>
  <c r="Q14" i="18"/>
  <c r="M14" i="18"/>
  <c r="L28" i="18"/>
  <c r="Q28" i="18"/>
  <c r="M28" i="18"/>
  <c r="L32" i="18"/>
  <c r="Q32" i="18" s="1"/>
  <c r="M32" i="18"/>
  <c r="L38" i="18"/>
  <c r="Q38" i="18"/>
  <c r="L42" i="18"/>
  <c r="Q42" i="18"/>
  <c r="M42" i="18"/>
  <c r="L46" i="18"/>
  <c r="Q46" i="18" s="1"/>
  <c r="L50" i="18"/>
  <c r="Q50" i="18" s="1"/>
  <c r="M50" i="18"/>
  <c r="L62" i="18"/>
  <c r="Q62" i="18" s="1"/>
  <c r="M62" i="18"/>
  <c r="L66" i="18"/>
  <c r="Q66" i="18"/>
  <c r="M66" i="18"/>
  <c r="L74" i="18"/>
  <c r="Q74" i="18" s="1"/>
  <c r="M74" i="18"/>
  <c r="L82" i="18"/>
  <c r="Q82" i="18" s="1"/>
  <c r="M82" i="18"/>
  <c r="M96" i="18"/>
  <c r="M100" i="18"/>
  <c r="L106" i="18"/>
  <c r="Q106" i="18"/>
  <c r="M106" i="18"/>
  <c r="L112" i="18"/>
  <c r="Q112" i="18"/>
  <c r="L116" i="18"/>
  <c r="Q116" i="18" s="1"/>
  <c r="M116" i="18"/>
  <c r="L118" i="18"/>
  <c r="Q118" i="18" s="1"/>
  <c r="M122" i="18"/>
  <c r="L124" i="18"/>
  <c r="Q124" i="18"/>
  <c r="M124" i="18"/>
  <c r="L126" i="18"/>
  <c r="Q126" i="18" s="1"/>
  <c r="M126" i="18"/>
  <c r="Q130" i="18"/>
  <c r="M130" i="18"/>
  <c r="L132" i="18"/>
  <c r="Q132" i="18"/>
  <c r="L134" i="18"/>
  <c r="Q134" i="18" s="1"/>
  <c r="M134" i="18"/>
  <c r="Q136" i="18"/>
  <c r="L138" i="18"/>
  <c r="Q138" i="18" s="1"/>
  <c r="M138" i="18"/>
  <c r="L141" i="18"/>
  <c r="Q141" i="18" s="1"/>
  <c r="L30" i="18"/>
  <c r="Q30" i="18" s="1"/>
  <c r="M30" i="18"/>
  <c r="L34" i="18"/>
  <c r="Q34" i="18"/>
  <c r="M34" i="18"/>
  <c r="L40" i="18"/>
  <c r="Q40" i="18" s="1"/>
  <c r="L44" i="18"/>
  <c r="Q44" i="18" s="1"/>
  <c r="M44" i="18"/>
  <c r="L48" i="18"/>
  <c r="Q48" i="18"/>
  <c r="M48" i="18"/>
  <c r="L52" i="18"/>
  <c r="Q52" i="18" s="1"/>
  <c r="M52" i="18"/>
  <c r="L60" i="18"/>
  <c r="Q60" i="18"/>
  <c r="M60" i="18"/>
  <c r="L64" i="18"/>
  <c r="Q64" i="18" s="1"/>
  <c r="M64" i="18"/>
  <c r="L76" i="18"/>
  <c r="Q76" i="18" s="1"/>
  <c r="M76" i="18"/>
  <c r="L84" i="18"/>
  <c r="Q84" i="18"/>
  <c r="M84" i="18"/>
  <c r="L88" i="18"/>
  <c r="Q88" i="18" s="1"/>
  <c r="M92" i="18"/>
  <c r="L98" i="18"/>
  <c r="Q98" i="18"/>
  <c r="M98" i="18"/>
  <c r="L120" i="18"/>
  <c r="Q120" i="18" s="1"/>
  <c r="M120" i="18"/>
  <c r="L237" i="18"/>
  <c r="Q237" i="18" s="1"/>
  <c r="M237" i="18"/>
  <c r="L238" i="18"/>
  <c r="Q238" i="18" s="1"/>
  <c r="M238" i="18"/>
  <c r="L94" i="18"/>
  <c r="Q94" i="18" s="1"/>
  <c r="L17" i="18"/>
  <c r="Q17" i="18" s="1"/>
  <c r="L19" i="18"/>
  <c r="Q19" i="18"/>
  <c r="M19" i="18"/>
  <c r="L21" i="18"/>
  <c r="Q21" i="18" s="1"/>
  <c r="M21" i="18"/>
  <c r="L23" i="18"/>
  <c r="Q23" i="18" s="1"/>
  <c r="M23" i="18"/>
  <c r="L25" i="18"/>
  <c r="Q25" i="18"/>
  <c r="M25" i="18"/>
  <c r="L27" i="18"/>
  <c r="Q27" i="18" s="1"/>
  <c r="M27" i="18"/>
  <c r="L29" i="18"/>
  <c r="Q29" i="18" s="1"/>
  <c r="M29" i="18"/>
  <c r="L31" i="18"/>
  <c r="Q31" i="18" s="1"/>
  <c r="M31" i="18"/>
  <c r="L33" i="18"/>
  <c r="Q33" i="18" s="1"/>
  <c r="M35" i="18"/>
  <c r="L37" i="18"/>
  <c r="Q37" i="18"/>
  <c r="M37" i="18"/>
  <c r="Q41" i="18"/>
  <c r="M41" i="18"/>
  <c r="L43" i="18"/>
  <c r="Q43" i="18" s="1"/>
  <c r="L47" i="18"/>
  <c r="Q47" i="18" s="1"/>
  <c r="M47" i="18"/>
  <c r="L49" i="18"/>
  <c r="Q49" i="18" s="1"/>
  <c r="L51" i="18"/>
  <c r="Q51" i="18"/>
  <c r="M51" i="18"/>
  <c r="L53" i="18"/>
  <c r="Q53" i="18" s="1"/>
  <c r="M53" i="18"/>
  <c r="L59" i="18"/>
  <c r="Q59" i="18" s="1"/>
  <c r="M59" i="18"/>
  <c r="L61" i="18"/>
  <c r="Q61" i="18" s="1"/>
  <c r="M61" i="18"/>
  <c r="L63" i="18"/>
  <c r="Q63" i="18"/>
  <c r="M63" i="18"/>
  <c r="L65" i="18"/>
  <c r="Q65" i="18" s="1"/>
  <c r="L69" i="18"/>
  <c r="Q69" i="18" s="1"/>
  <c r="M69" i="18"/>
  <c r="L71" i="18"/>
  <c r="Q71" i="18" s="1"/>
  <c r="M71" i="18"/>
  <c r="L81" i="18"/>
  <c r="Q81" i="18" s="1"/>
  <c r="M81" i="18"/>
  <c r="L83" i="18"/>
  <c r="Q83" i="18"/>
  <c r="M83" i="18"/>
  <c r="L85" i="18"/>
  <c r="Q85" i="18" s="1"/>
  <c r="M85" i="18"/>
  <c r="L87" i="18"/>
  <c r="Q87" i="18" s="1"/>
  <c r="M87" i="18"/>
  <c r="L89" i="18"/>
  <c r="Q89" i="18"/>
  <c r="M89" i="18"/>
  <c r="L91" i="18"/>
  <c r="Q91" i="18" s="1"/>
  <c r="M91" i="18"/>
  <c r="L93" i="18"/>
  <c r="Q93" i="18" s="1"/>
  <c r="M93" i="18"/>
  <c r="L95" i="18"/>
  <c r="Q95" i="18" s="1"/>
  <c r="M95" i="18"/>
  <c r="L97" i="18"/>
  <c r="Q97" i="18" s="1"/>
  <c r="M97" i="18"/>
  <c r="L99" i="18"/>
  <c r="Q99" i="18"/>
  <c r="M99" i="18"/>
  <c r="L101" i="18"/>
  <c r="Q101" i="18" s="1"/>
  <c r="M101" i="18"/>
  <c r="L103" i="18"/>
  <c r="Q103" i="18" s="1"/>
  <c r="M103" i="18"/>
  <c r="L105" i="18"/>
  <c r="Q105" i="18"/>
  <c r="M105" i="18"/>
  <c r="L107" i="18"/>
  <c r="Q107" i="18" s="1"/>
  <c r="M107" i="18"/>
  <c r="L109" i="18"/>
  <c r="Q109" i="18" s="1"/>
  <c r="M109" i="18"/>
  <c r="L111" i="18"/>
  <c r="Q111" i="18"/>
  <c r="M111" i="18"/>
  <c r="L113" i="18"/>
  <c r="Q113" i="18" s="1"/>
  <c r="M113" i="18"/>
  <c r="M115" i="18"/>
  <c r="L117" i="18"/>
  <c r="Q117" i="18" s="1"/>
  <c r="M117" i="18"/>
  <c r="L119" i="18"/>
  <c r="Q119" i="18" s="1"/>
  <c r="M119" i="18"/>
  <c r="L121" i="18"/>
  <c r="Q121" i="18"/>
  <c r="M121" i="18"/>
  <c r="L123" i="18"/>
  <c r="Q123" i="18" s="1"/>
  <c r="M123" i="18"/>
  <c r="L129" i="18"/>
  <c r="Q129" i="18" s="1"/>
  <c r="M129" i="18"/>
  <c r="L131" i="18"/>
  <c r="Q131" i="18"/>
  <c r="M131" i="18"/>
  <c r="L133" i="18"/>
  <c r="Q133" i="18"/>
  <c r="M137" i="18"/>
  <c r="M427" i="18"/>
  <c r="L427" i="18"/>
  <c r="Q427" i="18" s="1"/>
  <c r="K300" i="18"/>
  <c r="K182" i="18"/>
  <c r="K190" i="18"/>
  <c r="K198" i="18"/>
  <c r="K206" i="18"/>
  <c r="K214" i="18"/>
  <c r="K222" i="18"/>
  <c r="K234" i="18"/>
  <c r="M275" i="18"/>
  <c r="M291" i="18"/>
  <c r="N298" i="18"/>
  <c r="L470" i="18"/>
  <c r="Q470" i="18"/>
  <c r="K158" i="18"/>
  <c r="K167" i="18"/>
  <c r="K175" i="18"/>
  <c r="M247" i="18"/>
  <c r="M263" i="18"/>
  <c r="K270" i="18"/>
  <c r="N275" i="18"/>
  <c r="K286" i="18"/>
  <c r="N291" i="18"/>
  <c r="N306" i="18"/>
  <c r="K308" i="18"/>
  <c r="L329" i="18"/>
  <c r="Q329" i="18"/>
  <c r="K345" i="18"/>
  <c r="K347" i="18"/>
  <c r="N347" i="18"/>
  <c r="K368" i="18"/>
  <c r="K386" i="18"/>
  <c r="K395" i="18"/>
  <c r="N395" i="18"/>
  <c r="L411" i="18"/>
  <c r="Q411" i="18" s="1"/>
  <c r="K468" i="18"/>
  <c r="N161" i="18"/>
  <c r="K164" i="18"/>
  <c r="N169" i="18"/>
  <c r="K172" i="18"/>
  <c r="N177" i="18"/>
  <c r="N237" i="18"/>
  <c r="K242" i="18"/>
  <c r="N247" i="18"/>
  <c r="K258" i="18"/>
  <c r="N263" i="18"/>
  <c r="N274" i="18"/>
  <c r="N290" i="18"/>
  <c r="M295" i="18"/>
  <c r="M314" i="18"/>
  <c r="L314" i="18"/>
  <c r="Q314" i="18" s="1"/>
  <c r="K417" i="18"/>
  <c r="K151" i="18"/>
  <c r="K165" i="18"/>
  <c r="K266" i="18"/>
  <c r="K313" i="18"/>
  <c r="K319" i="18"/>
  <c r="K416" i="18"/>
  <c r="N416" i="18"/>
  <c r="K170" i="18"/>
  <c r="K180" i="18"/>
  <c r="K188" i="18"/>
  <c r="K196" i="18"/>
  <c r="K204" i="18"/>
  <c r="K212" i="18"/>
  <c r="K220" i="18"/>
  <c r="K226" i="18"/>
  <c r="N243" i="18"/>
  <c r="K254" i="18"/>
  <c r="N259" i="18"/>
  <c r="K401" i="18"/>
  <c r="N401" i="18"/>
  <c r="K150" i="18"/>
  <c r="K139" i="18"/>
  <c r="N295" i="18"/>
  <c r="M303" i="18"/>
  <c r="L303" i="18"/>
  <c r="Q303" i="18" s="1"/>
  <c r="M316" i="18"/>
  <c r="L316" i="18"/>
  <c r="Q316" i="18" s="1"/>
  <c r="N411" i="18"/>
  <c r="M376" i="18"/>
  <c r="L376" i="18"/>
  <c r="Q376" i="18" s="1"/>
  <c r="K486" i="18"/>
  <c r="N486" i="18"/>
  <c r="K143" i="18"/>
  <c r="K155" i="18"/>
  <c r="M168" i="18"/>
  <c r="M250" i="18"/>
  <c r="M259" i="18"/>
  <c r="K331" i="18"/>
  <c r="N331" i="18"/>
  <c r="K444" i="18"/>
  <c r="K178" i="18"/>
  <c r="K186" i="18"/>
  <c r="K194" i="18"/>
  <c r="K202" i="18"/>
  <c r="K216" i="18"/>
  <c r="K224" i="18"/>
  <c r="K232" i="18"/>
  <c r="M306" i="18"/>
  <c r="L306" i="18"/>
  <c r="Q306" i="18" s="1"/>
  <c r="K321" i="18"/>
  <c r="N321" i="18"/>
  <c r="M440" i="18"/>
  <c r="L440" i="18"/>
  <c r="Q440" i="18" s="1"/>
  <c r="K154" i="18"/>
  <c r="M153" i="18"/>
  <c r="M169" i="18"/>
  <c r="K174" i="18"/>
  <c r="M177" i="18"/>
  <c r="K179" i="18"/>
  <c r="K181" i="18"/>
  <c r="K183" i="18"/>
  <c r="K185" i="18"/>
  <c r="K187" i="18"/>
  <c r="K189" i="18"/>
  <c r="K191" i="18"/>
  <c r="K193" i="18"/>
  <c r="K195" i="18"/>
  <c r="K197" i="18"/>
  <c r="K199" i="18"/>
  <c r="K201" i="18"/>
  <c r="K203" i="18"/>
  <c r="K205" i="18"/>
  <c r="K207" i="18"/>
  <c r="K209" i="18"/>
  <c r="K211" i="18"/>
  <c r="K213" i="18"/>
  <c r="K215" i="18"/>
  <c r="K219" i="18"/>
  <c r="K221" i="18"/>
  <c r="K223" i="18"/>
  <c r="K225" i="18"/>
  <c r="K227" i="18"/>
  <c r="K229" i="18"/>
  <c r="K231" i="18"/>
  <c r="K235" i="18"/>
  <c r="K246" i="18"/>
  <c r="N251" i="18"/>
  <c r="K262" i="18"/>
  <c r="M274" i="18"/>
  <c r="N278" i="18"/>
  <c r="M283" i="18"/>
  <c r="K297" i="18"/>
  <c r="N305" i="18"/>
  <c r="L324" i="18"/>
  <c r="Q324" i="18"/>
  <c r="N337" i="18"/>
  <c r="K353" i="18"/>
  <c r="N360" i="18"/>
  <c r="K378" i="18"/>
  <c r="N452" i="18"/>
  <c r="L454" i="18"/>
  <c r="Q454" i="18"/>
  <c r="L506" i="18"/>
  <c r="Q506" i="18" s="1"/>
  <c r="K147" i="18"/>
  <c r="K159" i="18"/>
  <c r="K173" i="18"/>
  <c r="M176" i="18"/>
  <c r="M243" i="18"/>
  <c r="K282" i="18"/>
  <c r="K370" i="18"/>
  <c r="K162" i="18"/>
  <c r="K192" i="18"/>
  <c r="K200" i="18"/>
  <c r="K208" i="18"/>
  <c r="K218" i="18"/>
  <c r="K230" i="18"/>
  <c r="L478" i="18"/>
  <c r="Q478" i="18" s="1"/>
  <c r="K146" i="18"/>
  <c r="N145" i="18"/>
  <c r="N149" i="18"/>
  <c r="N153" i="18"/>
  <c r="N157" i="18"/>
  <c r="K160" i="18"/>
  <c r="K163" i="18"/>
  <c r="N168" i="18"/>
  <c r="K171" i="18"/>
  <c r="N176" i="18"/>
  <c r="N250" i="18"/>
  <c r="M305" i="18"/>
  <c r="L305" i="18"/>
  <c r="Q305" i="18" s="1"/>
  <c r="M311" i="18"/>
  <c r="K326" i="18"/>
  <c r="N326" i="18"/>
  <c r="K339" i="18"/>
  <c r="N339" i="18"/>
  <c r="M360" i="18"/>
  <c r="L360" i="18"/>
  <c r="Q360" i="18" s="1"/>
  <c r="N376" i="18"/>
  <c r="K400" i="18"/>
  <c r="N400" i="18"/>
  <c r="K410" i="18"/>
  <c r="N410" i="18"/>
  <c r="M452" i="18"/>
  <c r="L452" i="18"/>
  <c r="Q452" i="18" s="1"/>
  <c r="K241" i="18"/>
  <c r="K245" i="18"/>
  <c r="K249" i="18"/>
  <c r="K253" i="18"/>
  <c r="K257" i="18"/>
  <c r="K261" i="18"/>
  <c r="K265" i="18"/>
  <c r="K273" i="18"/>
  <c r="K277" i="18"/>
  <c r="K281" i="18"/>
  <c r="K285" i="18"/>
  <c r="K289" i="18"/>
  <c r="K293" i="18"/>
  <c r="K302" i="18"/>
  <c r="K310" i="18"/>
  <c r="K318" i="18"/>
  <c r="N328" i="18"/>
  <c r="K330" i="18"/>
  <c r="N338" i="18"/>
  <c r="K361" i="18"/>
  <c r="N369" i="18"/>
  <c r="K384" i="18"/>
  <c r="K394" i="18"/>
  <c r="K408" i="18"/>
  <c r="N408" i="18"/>
  <c r="K476" i="18"/>
  <c r="N484" i="18"/>
  <c r="N501" i="18"/>
  <c r="N511" i="18"/>
  <c r="M299" i="18"/>
  <c r="L299" i="18"/>
  <c r="Q299" i="18" s="1"/>
  <c r="M315" i="18"/>
  <c r="L315" i="18"/>
  <c r="Q315" i="18" s="1"/>
  <c r="L328" i="18"/>
  <c r="Q328" i="18"/>
  <c r="L484" i="18"/>
  <c r="Q484" i="18"/>
  <c r="K268" i="18"/>
  <c r="K272" i="18"/>
  <c r="K276" i="18"/>
  <c r="K280" i="18"/>
  <c r="K284" i="18"/>
  <c r="K288" i="18"/>
  <c r="K292" i="18"/>
  <c r="K296" i="18"/>
  <c r="N299" i="18"/>
  <c r="K304" i="18"/>
  <c r="K312" i="18"/>
  <c r="M325" i="18"/>
  <c r="L325" i="18"/>
  <c r="Q325" i="18"/>
  <c r="K336" i="18"/>
  <c r="N344" i="18"/>
  <c r="K346" i="18"/>
  <c r="N354" i="18"/>
  <c r="L363" i="18"/>
  <c r="Q363" i="18" s="1"/>
  <c r="K377" i="18"/>
  <c r="N385" i="18"/>
  <c r="L496" i="18"/>
  <c r="Q496" i="18"/>
  <c r="M501" i="18"/>
  <c r="L511" i="18"/>
  <c r="Q511" i="18" s="1"/>
  <c r="M240" i="18"/>
  <c r="M244" i="18"/>
  <c r="M252" i="18"/>
  <c r="M256" i="18"/>
  <c r="M309" i="18"/>
  <c r="Q309" i="18"/>
  <c r="N329" i="18"/>
  <c r="N352" i="18"/>
  <c r="N362" i="18"/>
  <c r="N393" i="18"/>
  <c r="K402" i="18"/>
  <c r="N402" i="18"/>
  <c r="K409" i="18"/>
  <c r="N409" i="18"/>
  <c r="K418" i="18"/>
  <c r="N418" i="18"/>
  <c r="K327" i="18"/>
  <c r="K335" i="18"/>
  <c r="K343" i="18"/>
  <c r="K351" i="18"/>
  <c r="K359" i="18"/>
  <c r="K367" i="18"/>
  <c r="K375" i="18"/>
  <c r="K383" i="18"/>
  <c r="K391" i="18"/>
  <c r="K445" i="18"/>
  <c r="K453" i="18"/>
  <c r="K461" i="18"/>
  <c r="K469" i="18"/>
  <c r="K477" i="18"/>
  <c r="K485" i="18"/>
  <c r="K495" i="18"/>
  <c r="K505" i="18"/>
  <c r="N489" i="18"/>
  <c r="K333" i="18"/>
  <c r="K341" i="18"/>
  <c r="K349" i="18"/>
  <c r="K357" i="18"/>
  <c r="K365" i="18"/>
  <c r="K373" i="18"/>
  <c r="K381" i="18"/>
  <c r="K389" i="18"/>
  <c r="K397" i="18"/>
  <c r="L406" i="18"/>
  <c r="Q406" i="18"/>
  <c r="L422" i="18"/>
  <c r="Q422" i="18" s="1"/>
  <c r="L430" i="18"/>
  <c r="Q430" i="18"/>
  <c r="L438" i="18"/>
  <c r="Q438" i="18" s="1"/>
  <c r="L455" i="18"/>
  <c r="Q455" i="18"/>
  <c r="L463" i="18"/>
  <c r="Q463" i="18" s="1"/>
  <c r="N446" i="18"/>
  <c r="N454" i="18"/>
  <c r="N462" i="18"/>
  <c r="N470" i="18"/>
  <c r="N478" i="18"/>
  <c r="N506" i="18"/>
  <c r="K443" i="18"/>
  <c r="K451" i="18"/>
  <c r="K459" i="18"/>
  <c r="K467" i="18"/>
  <c r="K475" i="18"/>
  <c r="K483" i="18"/>
  <c r="K488" i="18"/>
  <c r="K494" i="18"/>
  <c r="K504" i="18"/>
  <c r="K510" i="18"/>
  <c r="K441" i="18"/>
  <c r="L442" i="18"/>
  <c r="Q442" i="18"/>
  <c r="K449" i="18"/>
  <c r="L450" i="18"/>
  <c r="Q450" i="18"/>
  <c r="K457" i="18"/>
  <c r="K465" i="18"/>
  <c r="L466" i="18"/>
  <c r="Q466" i="18" s="1"/>
  <c r="K473" i="18"/>
  <c r="L474" i="18"/>
  <c r="Q474" i="18"/>
  <c r="K481" i="18"/>
  <c r="L482" i="18"/>
  <c r="Q482" i="18"/>
  <c r="K487" i="18"/>
  <c r="K493" i="18"/>
  <c r="K497" i="18"/>
  <c r="L498" i="18"/>
  <c r="Q498" i="18"/>
  <c r="K503" i="18"/>
  <c r="K509" i="18"/>
  <c r="K448" i="18"/>
  <c r="K456" i="18"/>
  <c r="K464" i="18"/>
  <c r="K472" i="18"/>
  <c r="K480" i="18"/>
  <c r="N499" i="18"/>
  <c r="K492" i="18"/>
  <c r="K500" i="18"/>
  <c r="K508" i="18"/>
  <c r="H529" i="18"/>
  <c r="J100" i="16"/>
  <c r="Q45" i="16"/>
  <c r="F533" i="18"/>
  <c r="J93" i="16"/>
  <c r="J99" i="16"/>
  <c r="F539" i="18"/>
  <c r="H536" i="18"/>
  <c r="F530" i="18"/>
  <c r="F531" i="18"/>
  <c r="F537" i="18"/>
  <c r="J101" i="16"/>
  <c r="F532" i="18"/>
  <c r="H538" i="18"/>
  <c r="J92" i="16"/>
  <c r="F528" i="18"/>
  <c r="F527" i="18"/>
  <c r="H540" i="18"/>
  <c r="F529" i="18"/>
  <c r="J513" i="18"/>
  <c r="J103" i="16"/>
  <c r="H527" i="18"/>
  <c r="F535" i="18"/>
  <c r="F538" i="18"/>
  <c r="M78" i="16" s="1"/>
  <c r="N78" i="16" s="1"/>
  <c r="H541" i="18"/>
  <c r="H530" i="18"/>
  <c r="J96" i="16"/>
  <c r="H534" i="18"/>
  <c r="J95" i="16"/>
  <c r="J102" i="16"/>
  <c r="J97" i="16"/>
  <c r="H539" i="18"/>
  <c r="H532" i="18"/>
  <c r="H535" i="18"/>
  <c r="J105" i="16"/>
  <c r="F534" i="18"/>
  <c r="F540" i="18"/>
  <c r="J104" i="16"/>
  <c r="H537" i="18"/>
  <c r="F536" i="18"/>
  <c r="M66" i="16" s="1"/>
  <c r="M56" i="19" s="1"/>
  <c r="M57" i="19" s="1"/>
  <c r="F541" i="18"/>
  <c r="M82" i="16" s="1"/>
  <c r="H528" i="18"/>
  <c r="H533" i="18"/>
  <c r="H531" i="18"/>
  <c r="H542" i="18" s="1"/>
  <c r="J106" i="16"/>
  <c r="L374" i="18"/>
  <c r="Q374" i="18"/>
  <c r="M374" i="18"/>
  <c r="M364" i="18"/>
  <c r="L364" i="18"/>
  <c r="Q364" i="18"/>
  <c r="L264" i="18"/>
  <c r="Q264" i="18"/>
  <c r="M264" i="18"/>
  <c r="M149" i="18"/>
  <c r="L36" i="18"/>
  <c r="Q36" i="18"/>
  <c r="L413" i="18"/>
  <c r="Q413" i="18"/>
  <c r="M413" i="18"/>
  <c r="M348" i="18"/>
  <c r="L348" i="18"/>
  <c r="Q348" i="18"/>
  <c r="M499" i="18"/>
  <c r="L499" i="18"/>
  <c r="Q499" i="18" s="1"/>
  <c r="M431" i="18"/>
  <c r="L431" i="18"/>
  <c r="Q431" i="18"/>
  <c r="L278" i="18"/>
  <c r="Q278" i="18" s="1"/>
  <c r="M278" i="18"/>
  <c r="M423" i="18"/>
  <c r="L423" i="18"/>
  <c r="Q423" i="18"/>
  <c r="L382" i="18"/>
  <c r="Q382" i="18"/>
  <c r="M382" i="18"/>
  <c r="L414" i="18"/>
  <c r="Q414" i="18"/>
  <c r="M145" i="18"/>
  <c r="L462" i="18"/>
  <c r="Q462" i="18"/>
  <c r="M279" i="18"/>
  <c r="M403" i="18"/>
  <c r="L403" i="18"/>
  <c r="Q403" i="18" s="1"/>
  <c r="M419" i="18"/>
  <c r="L419" i="18"/>
  <c r="Q419" i="18"/>
  <c r="L342" i="18"/>
  <c r="Q342" i="18"/>
  <c r="M342" i="18"/>
  <c r="M407" i="18"/>
  <c r="L407" i="18"/>
  <c r="Q407" i="18"/>
  <c r="M434" i="18"/>
  <c r="L434" i="18"/>
  <c r="Q434" i="18" s="1"/>
  <c r="M356" i="18"/>
  <c r="L356" i="18"/>
  <c r="Q356" i="18" s="1"/>
  <c r="L287" i="18"/>
  <c r="Q287" i="18" s="1"/>
  <c r="M287" i="18"/>
  <c r="M433" i="18"/>
  <c r="L433" i="18"/>
  <c r="Q433" i="18"/>
  <c r="M355" i="18"/>
  <c r="L355" i="18"/>
  <c r="Q355" i="18"/>
  <c r="L338" i="18"/>
  <c r="Q338" i="18" s="1"/>
  <c r="M338" i="18"/>
  <c r="M436" i="18"/>
  <c r="L436" i="18"/>
  <c r="Q436" i="18"/>
  <c r="M399" i="18"/>
  <c r="L399" i="18"/>
  <c r="Q399" i="18"/>
  <c r="M425" i="18"/>
  <c r="L425" i="18"/>
  <c r="Q425" i="18" s="1"/>
  <c r="M491" i="18"/>
  <c r="L491" i="18"/>
  <c r="Q491" i="18"/>
  <c r="M415" i="18"/>
  <c r="L415" i="18"/>
  <c r="Q415" i="18" s="1"/>
  <c r="L380" i="18"/>
  <c r="Q380" i="18" s="1"/>
  <c r="M380" i="18"/>
  <c r="L239" i="18"/>
  <c r="Q239" i="18" s="1"/>
  <c r="M239" i="18"/>
  <c r="L322" i="18"/>
  <c r="Q322" i="18" s="1"/>
  <c r="M260" i="18"/>
  <c r="L352" i="18"/>
  <c r="Q352" i="18"/>
  <c r="M142" i="18"/>
  <c r="M90" i="18"/>
  <c r="M58" i="18"/>
  <c r="M393" i="18"/>
  <c r="L393" i="18"/>
  <c r="Q393" i="18"/>
  <c r="M405" i="18"/>
  <c r="L405" i="18"/>
  <c r="Q405" i="18"/>
  <c r="L426" i="18"/>
  <c r="Q426" i="18" s="1"/>
  <c r="L307" i="18"/>
  <c r="Q307" i="18" s="1"/>
  <c r="M290" i="18"/>
  <c r="L332" i="18"/>
  <c r="Q332" i="18"/>
  <c r="M332" i="18"/>
  <c r="M429" i="18"/>
  <c r="L429" i="18"/>
  <c r="Q429" i="18" s="1"/>
  <c r="L447" i="18"/>
  <c r="Q447" i="18"/>
  <c r="M446" i="18"/>
  <c r="L446" i="18"/>
  <c r="Q446" i="18"/>
  <c r="L334" i="18"/>
  <c r="Q334" i="18"/>
  <c r="M334" i="18"/>
  <c r="L439" i="18"/>
  <c r="Q439" i="18"/>
  <c r="M439" i="18"/>
  <c r="L366" i="18"/>
  <c r="Q366" i="18"/>
  <c r="M366" i="18"/>
  <c r="L465" i="18"/>
  <c r="Q465" i="18" s="1"/>
  <c r="M465" i="18"/>
  <c r="M445" i="18"/>
  <c r="L445" i="18"/>
  <c r="Q445" i="18"/>
  <c r="M336" i="18"/>
  <c r="L336" i="18"/>
  <c r="Q336" i="18"/>
  <c r="M302" i="18"/>
  <c r="L302" i="18"/>
  <c r="Q302" i="18"/>
  <c r="M192" i="18"/>
  <c r="L192" i="18"/>
  <c r="Q192" i="18"/>
  <c r="M219" i="18"/>
  <c r="L219" i="18"/>
  <c r="Q219" i="18" s="1"/>
  <c r="M187" i="18"/>
  <c r="L187" i="18"/>
  <c r="Q187" i="18" s="1"/>
  <c r="M226" i="18"/>
  <c r="L226" i="18"/>
  <c r="Q226" i="18"/>
  <c r="M386" i="18"/>
  <c r="L386" i="18"/>
  <c r="Q386" i="18" s="1"/>
  <c r="L175" i="18"/>
  <c r="Q175" i="18" s="1"/>
  <c r="M175" i="18"/>
  <c r="M182" i="18"/>
  <c r="L182" i="18"/>
  <c r="Q182" i="18" s="1"/>
  <c r="M327" i="18"/>
  <c r="L327" i="18"/>
  <c r="Q327" i="18"/>
  <c r="L293" i="18"/>
  <c r="Q293" i="18"/>
  <c r="M293" i="18"/>
  <c r="L147" i="18"/>
  <c r="Q147" i="18" s="1"/>
  <c r="M147" i="18"/>
  <c r="M185" i="18"/>
  <c r="L185" i="18"/>
  <c r="Q185" i="18"/>
  <c r="M216" i="18"/>
  <c r="L216" i="18"/>
  <c r="Q216" i="18" s="1"/>
  <c r="M416" i="18"/>
  <c r="L416" i="18"/>
  <c r="Q416" i="18"/>
  <c r="L242" i="18"/>
  <c r="Q242" i="18" s="1"/>
  <c r="M242" i="18"/>
  <c r="L167" i="18"/>
  <c r="Q167" i="18" s="1"/>
  <c r="M167" i="18"/>
  <c r="M300" i="18"/>
  <c r="L300" i="18"/>
  <c r="Q300" i="18"/>
  <c r="L487" i="18"/>
  <c r="Q487" i="18" s="1"/>
  <c r="M487" i="18"/>
  <c r="L457" i="18"/>
  <c r="Q457" i="18"/>
  <c r="M457" i="18"/>
  <c r="M459" i="18"/>
  <c r="L459" i="18"/>
  <c r="Q459" i="18"/>
  <c r="L381" i="18"/>
  <c r="Q381" i="18"/>
  <c r="M381" i="18"/>
  <c r="M495" i="18"/>
  <c r="L495" i="18"/>
  <c r="Q495" i="18"/>
  <c r="M383" i="18"/>
  <c r="L383" i="18"/>
  <c r="Q383" i="18" s="1"/>
  <c r="M377" i="18"/>
  <c r="L377" i="18"/>
  <c r="Q377" i="18"/>
  <c r="L280" i="18"/>
  <c r="Q280" i="18"/>
  <c r="M280" i="18"/>
  <c r="M330" i="18"/>
  <c r="L330" i="18"/>
  <c r="Q330" i="18"/>
  <c r="L289" i="18"/>
  <c r="Q289" i="18"/>
  <c r="M289" i="18"/>
  <c r="L257" i="18"/>
  <c r="Q257" i="18"/>
  <c r="M257" i="18"/>
  <c r="M410" i="18"/>
  <c r="L410" i="18"/>
  <c r="Q410" i="18" s="1"/>
  <c r="L171" i="18"/>
  <c r="Q171" i="18" s="1"/>
  <c r="M171" i="18"/>
  <c r="L146" i="18"/>
  <c r="Q146" i="18"/>
  <c r="M146" i="18"/>
  <c r="L162" i="18"/>
  <c r="Q162" i="18" s="1"/>
  <c r="M162" i="18"/>
  <c r="M231" i="18"/>
  <c r="L231" i="18"/>
  <c r="Q231" i="18"/>
  <c r="M215" i="18"/>
  <c r="L215" i="18"/>
  <c r="Q215" i="18" s="1"/>
  <c r="M199" i="18"/>
  <c r="L199" i="18"/>
  <c r="Q199" i="18" s="1"/>
  <c r="M183" i="18"/>
  <c r="L183" i="18"/>
  <c r="Q183" i="18"/>
  <c r="L143" i="18"/>
  <c r="Q143" i="18" s="1"/>
  <c r="M143" i="18"/>
  <c r="L139" i="18"/>
  <c r="Q139" i="18"/>
  <c r="M139" i="18"/>
  <c r="M212" i="18"/>
  <c r="L212" i="18"/>
  <c r="Q212" i="18"/>
  <c r="M319" i="18"/>
  <c r="L319" i="18"/>
  <c r="Q319" i="18"/>
  <c r="L158" i="18"/>
  <c r="Q158" i="18" s="1"/>
  <c r="M158" i="18"/>
  <c r="M510" i="18"/>
  <c r="L510" i="18"/>
  <c r="Q510" i="18"/>
  <c r="M451" i="18"/>
  <c r="L451" i="18"/>
  <c r="Q451" i="18" s="1"/>
  <c r="L373" i="18"/>
  <c r="Q373" i="18" s="1"/>
  <c r="M373" i="18"/>
  <c r="L485" i="18"/>
  <c r="Q485" i="18"/>
  <c r="M485" i="18"/>
  <c r="M375" i="18"/>
  <c r="L375" i="18"/>
  <c r="Q375" i="18"/>
  <c r="M312" i="18"/>
  <c r="L312" i="18"/>
  <c r="Q312" i="18"/>
  <c r="L276" i="18"/>
  <c r="Q276" i="18" s="1"/>
  <c r="M276" i="18"/>
  <c r="M408" i="18"/>
  <c r="L408" i="18"/>
  <c r="Q408" i="18" s="1"/>
  <c r="L285" i="18"/>
  <c r="Q285" i="18"/>
  <c r="M285" i="18"/>
  <c r="L253" i="18"/>
  <c r="Q253" i="18" s="1"/>
  <c r="M253" i="18"/>
  <c r="M326" i="18"/>
  <c r="L326" i="18"/>
  <c r="Q326" i="18"/>
  <c r="M370" i="18"/>
  <c r="L370" i="18"/>
  <c r="Q370" i="18"/>
  <c r="M229" i="18"/>
  <c r="L229" i="18"/>
  <c r="Q229" i="18"/>
  <c r="M213" i="18"/>
  <c r="L213" i="18"/>
  <c r="Q213" i="18"/>
  <c r="M197" i="18"/>
  <c r="L197" i="18"/>
  <c r="Q197" i="18" s="1"/>
  <c r="M181" i="18"/>
  <c r="L181" i="18"/>
  <c r="Q181" i="18" s="1"/>
  <c r="M202" i="18"/>
  <c r="L202" i="18"/>
  <c r="Q202" i="18"/>
  <c r="M331" i="18"/>
  <c r="L331" i="18"/>
  <c r="Q331" i="18" s="1"/>
  <c r="L150" i="18"/>
  <c r="Q150" i="18" s="1"/>
  <c r="M150" i="18"/>
  <c r="M401" i="18"/>
  <c r="L401" i="18"/>
  <c r="Q401" i="18" s="1"/>
  <c r="M204" i="18"/>
  <c r="L204" i="18"/>
  <c r="Q204" i="18"/>
  <c r="M313" i="18"/>
  <c r="L313" i="18"/>
  <c r="Q313" i="18"/>
  <c r="L286" i="18"/>
  <c r="Q286" i="18" s="1"/>
  <c r="M286" i="18"/>
  <c r="M222" i="18"/>
  <c r="L222" i="18"/>
  <c r="Q222" i="18" s="1"/>
  <c r="M448" i="18"/>
  <c r="L448" i="18"/>
  <c r="Q448" i="18" s="1"/>
  <c r="L497" i="18"/>
  <c r="Q497" i="18" s="1"/>
  <c r="M497" i="18"/>
  <c r="M475" i="18"/>
  <c r="L475" i="18"/>
  <c r="Q475" i="18"/>
  <c r="L397" i="18"/>
  <c r="Q397" i="18" s="1"/>
  <c r="M397" i="18"/>
  <c r="L333" i="18"/>
  <c r="Q333" i="18" s="1"/>
  <c r="M333" i="18"/>
  <c r="M335" i="18"/>
  <c r="L335" i="18"/>
  <c r="Q335" i="18"/>
  <c r="L288" i="18"/>
  <c r="Q288" i="18" s="1"/>
  <c r="M288" i="18"/>
  <c r="M361" i="18"/>
  <c r="L361" i="18"/>
  <c r="Q361" i="18" s="1"/>
  <c r="L265" i="18"/>
  <c r="Q265" i="18"/>
  <c r="M265" i="18"/>
  <c r="L159" i="18"/>
  <c r="Q159" i="18" s="1"/>
  <c r="M159" i="18"/>
  <c r="M235" i="18"/>
  <c r="L235" i="18"/>
  <c r="Q235" i="18"/>
  <c r="M203" i="18"/>
  <c r="L203" i="18"/>
  <c r="Q203" i="18"/>
  <c r="L166" i="18"/>
  <c r="Q166" i="18" s="1"/>
  <c r="M166" i="18"/>
  <c r="M224" i="18"/>
  <c r="L224" i="18"/>
  <c r="Q224" i="18"/>
  <c r="M308" i="18"/>
  <c r="L308" i="18"/>
  <c r="Q308" i="18"/>
  <c r="M391" i="18"/>
  <c r="L391" i="18"/>
  <c r="Q391" i="18" s="1"/>
  <c r="L284" i="18"/>
  <c r="Q284" i="18"/>
  <c r="M284" i="18"/>
  <c r="L261" i="18"/>
  <c r="Q261" i="18" s="1"/>
  <c r="M261" i="18"/>
  <c r="M353" i="18"/>
  <c r="L353" i="18"/>
  <c r="Q353" i="18"/>
  <c r="M201" i="18"/>
  <c r="L201" i="18"/>
  <c r="Q201" i="18"/>
  <c r="M444" i="18"/>
  <c r="L444" i="18"/>
  <c r="Q444" i="18"/>
  <c r="M220" i="18"/>
  <c r="L220" i="18"/>
  <c r="Q220" i="18"/>
  <c r="M368" i="18"/>
  <c r="L368" i="18"/>
  <c r="Q368" i="18" s="1"/>
  <c r="M234" i="18"/>
  <c r="L234" i="18"/>
  <c r="Q234" i="18" s="1"/>
  <c r="L449" i="18"/>
  <c r="Q449" i="18"/>
  <c r="M449" i="18"/>
  <c r="M504" i="18"/>
  <c r="L504" i="18"/>
  <c r="Q504" i="18" s="1"/>
  <c r="M367" i="18"/>
  <c r="L367" i="18"/>
  <c r="Q367" i="18"/>
  <c r="L272" i="18"/>
  <c r="Q272" i="18" s="1"/>
  <c r="M272" i="18"/>
  <c r="M394" i="18"/>
  <c r="L394" i="18"/>
  <c r="Q394" i="18"/>
  <c r="L249" i="18"/>
  <c r="Q249" i="18"/>
  <c r="M249" i="18"/>
  <c r="M230" i="18"/>
  <c r="L230" i="18"/>
  <c r="Q230" i="18" s="1"/>
  <c r="L282" i="18"/>
  <c r="Q282" i="18"/>
  <c r="M282" i="18"/>
  <c r="M211" i="18"/>
  <c r="L211" i="18"/>
  <c r="Q211" i="18" s="1"/>
  <c r="M179" i="18"/>
  <c r="L179" i="18"/>
  <c r="Q179" i="18" s="1"/>
  <c r="M321" i="18"/>
  <c r="L321" i="18"/>
  <c r="Q321" i="18"/>
  <c r="M486" i="18"/>
  <c r="L486" i="18"/>
  <c r="Q486" i="18" s="1"/>
  <c r="M196" i="18"/>
  <c r="L196" i="18"/>
  <c r="Q196" i="18"/>
  <c r="L266" i="18"/>
  <c r="Q266" i="18"/>
  <c r="M266" i="18"/>
  <c r="L172" i="18"/>
  <c r="Q172" i="18" s="1"/>
  <c r="M172" i="18"/>
  <c r="M468" i="18"/>
  <c r="L468" i="18"/>
  <c r="Q468" i="18" s="1"/>
  <c r="M472" i="18"/>
  <c r="L472" i="18"/>
  <c r="Q472" i="18" s="1"/>
  <c r="L509" i="18"/>
  <c r="Q509" i="18" s="1"/>
  <c r="M509" i="18"/>
  <c r="M494" i="18"/>
  <c r="L494" i="18"/>
  <c r="Q494" i="18"/>
  <c r="L357" i="18"/>
  <c r="Q357" i="18" s="1"/>
  <c r="M357" i="18"/>
  <c r="M469" i="18"/>
  <c r="L469" i="18"/>
  <c r="Q469" i="18"/>
  <c r="M359" i="18"/>
  <c r="L359" i="18"/>
  <c r="Q359" i="18"/>
  <c r="L268" i="18"/>
  <c r="Q268" i="18"/>
  <c r="M268" i="18"/>
  <c r="M490" i="18"/>
  <c r="L490" i="18"/>
  <c r="Q490" i="18" s="1"/>
  <c r="L277" i="18"/>
  <c r="Q277" i="18"/>
  <c r="M277" i="18"/>
  <c r="L245" i="18"/>
  <c r="Q245" i="18"/>
  <c r="M245" i="18"/>
  <c r="L160" i="18"/>
  <c r="Q160" i="18" s="1"/>
  <c r="M160" i="18"/>
  <c r="M218" i="18"/>
  <c r="L218" i="18"/>
  <c r="Q218" i="18"/>
  <c r="L262" i="18"/>
  <c r="Q262" i="18" s="1"/>
  <c r="M262" i="18"/>
  <c r="M225" i="18"/>
  <c r="L225" i="18"/>
  <c r="Q225" i="18"/>
  <c r="M209" i="18"/>
  <c r="L209" i="18"/>
  <c r="Q209" i="18"/>
  <c r="M193" i="18"/>
  <c r="L193" i="18"/>
  <c r="Q193" i="18" s="1"/>
  <c r="M186" i="18"/>
  <c r="L186" i="18"/>
  <c r="Q186" i="18" s="1"/>
  <c r="L254" i="18"/>
  <c r="Q254" i="18" s="1"/>
  <c r="M254" i="18"/>
  <c r="M188" i="18"/>
  <c r="L188" i="18"/>
  <c r="Q188" i="18"/>
  <c r="L165" i="18"/>
  <c r="Q165" i="18" s="1"/>
  <c r="M165" i="18"/>
  <c r="M347" i="18"/>
  <c r="L347" i="18"/>
  <c r="Q347" i="18"/>
  <c r="L270" i="18"/>
  <c r="Q270" i="18"/>
  <c r="M270" i="18"/>
  <c r="M206" i="18"/>
  <c r="L206" i="18"/>
  <c r="Q206" i="18" s="1"/>
  <c r="M492" i="18"/>
  <c r="L492" i="18"/>
  <c r="Q492" i="18" s="1"/>
  <c r="M402" i="18"/>
  <c r="L402" i="18"/>
  <c r="Q402" i="18"/>
  <c r="L493" i="18"/>
  <c r="Q493" i="18"/>
  <c r="M493" i="18"/>
  <c r="M467" i="18"/>
  <c r="L467" i="18"/>
  <c r="Q467" i="18"/>
  <c r="L389" i="18"/>
  <c r="Q389" i="18"/>
  <c r="M389" i="18"/>
  <c r="M505" i="18"/>
  <c r="L505" i="18"/>
  <c r="Q505" i="18"/>
  <c r="M339" i="18"/>
  <c r="L339" i="18"/>
  <c r="Q339" i="18"/>
  <c r="M184" i="18"/>
  <c r="L184" i="18"/>
  <c r="Q184" i="18"/>
  <c r="L155" i="18"/>
  <c r="Q155" i="18"/>
  <c r="M155" i="18"/>
  <c r="M480" i="18"/>
  <c r="L480" i="18"/>
  <c r="Q480" i="18" s="1"/>
  <c r="L481" i="18"/>
  <c r="Q481" i="18" s="1"/>
  <c r="M481" i="18"/>
  <c r="M443" i="18"/>
  <c r="L443" i="18"/>
  <c r="Q443" i="18" s="1"/>
  <c r="L365" i="18"/>
  <c r="Q365" i="18" s="1"/>
  <c r="M365" i="18"/>
  <c r="M477" i="18"/>
  <c r="L477" i="18"/>
  <c r="Q477" i="18"/>
  <c r="M418" i="18"/>
  <c r="L418" i="18"/>
  <c r="Q418" i="18" s="1"/>
  <c r="M304" i="18"/>
  <c r="L304" i="18"/>
  <c r="Q304" i="18" s="1"/>
  <c r="M400" i="18"/>
  <c r="L400" i="18"/>
  <c r="Q400" i="18"/>
  <c r="L163" i="18"/>
  <c r="Q163" i="18"/>
  <c r="M163" i="18"/>
  <c r="M227" i="18"/>
  <c r="L227" i="18"/>
  <c r="Q227" i="18"/>
  <c r="M195" i="18"/>
  <c r="L195" i="18"/>
  <c r="Q195" i="18" s="1"/>
  <c r="M194" i="18"/>
  <c r="L194" i="18"/>
  <c r="Q194" i="18"/>
  <c r="M214" i="18"/>
  <c r="L214" i="18"/>
  <c r="Q214" i="18"/>
  <c r="M508" i="18"/>
  <c r="L508" i="18"/>
  <c r="Q508" i="18"/>
  <c r="M464" i="18"/>
  <c r="L464" i="18"/>
  <c r="Q464" i="18" s="1"/>
  <c r="L503" i="18"/>
  <c r="Q503" i="18"/>
  <c r="M503" i="18"/>
  <c r="L473" i="18"/>
  <c r="Q473" i="18" s="1"/>
  <c r="M473" i="18"/>
  <c r="L441" i="18"/>
  <c r="Q441" i="18" s="1"/>
  <c r="M441" i="18"/>
  <c r="M488" i="18"/>
  <c r="L488" i="18"/>
  <c r="Q488" i="18" s="1"/>
  <c r="L349" i="18"/>
  <c r="Q349" i="18" s="1"/>
  <c r="M349" i="18"/>
  <c r="M461" i="18"/>
  <c r="L461" i="18"/>
  <c r="Q461" i="18"/>
  <c r="M351" i="18"/>
  <c r="L351" i="18"/>
  <c r="Q351" i="18" s="1"/>
  <c r="M409" i="18"/>
  <c r="L409" i="18"/>
  <c r="Q409" i="18" s="1"/>
  <c r="L346" i="18"/>
  <c r="Q346" i="18"/>
  <c r="M346" i="18"/>
  <c r="M296" i="18"/>
  <c r="L296" i="18"/>
  <c r="Q296" i="18" s="1"/>
  <c r="M384" i="18"/>
  <c r="L384" i="18"/>
  <c r="Q384" i="18"/>
  <c r="M318" i="18"/>
  <c r="L318" i="18"/>
  <c r="Q318" i="18"/>
  <c r="L273" i="18"/>
  <c r="Q273" i="18" s="1"/>
  <c r="M273" i="18"/>
  <c r="L241" i="18"/>
  <c r="Q241" i="18"/>
  <c r="M241" i="18"/>
  <c r="M208" i="18"/>
  <c r="L208" i="18"/>
  <c r="Q208" i="18"/>
  <c r="M378" i="18"/>
  <c r="L378" i="18"/>
  <c r="Q378" i="18" s="1"/>
  <c r="M297" i="18"/>
  <c r="L297" i="18"/>
  <c r="Q297" i="18" s="1"/>
  <c r="M223" i="18"/>
  <c r="L223" i="18"/>
  <c r="Q223" i="18" s="1"/>
  <c r="M207" i="18"/>
  <c r="L207" i="18"/>
  <c r="Q207" i="18"/>
  <c r="M191" i="18"/>
  <c r="L191" i="18"/>
  <c r="Q191" i="18" s="1"/>
  <c r="L174" i="18"/>
  <c r="Q174" i="18" s="1"/>
  <c r="M174" i="18"/>
  <c r="L154" i="18"/>
  <c r="Q154" i="18"/>
  <c r="M154" i="18"/>
  <c r="M178" i="18"/>
  <c r="L178" i="18"/>
  <c r="Q178" i="18" s="1"/>
  <c r="M180" i="18"/>
  <c r="L180" i="18"/>
  <c r="Q180" i="18" s="1"/>
  <c r="L151" i="18"/>
  <c r="Q151" i="18" s="1"/>
  <c r="M151" i="18"/>
  <c r="L164" i="18"/>
  <c r="Q164" i="18"/>
  <c r="M164" i="18"/>
  <c r="M345" i="18"/>
  <c r="L345" i="18"/>
  <c r="Q345" i="18"/>
  <c r="M198" i="18"/>
  <c r="L198" i="18"/>
  <c r="Q198" i="18" s="1"/>
  <c r="L281" i="18"/>
  <c r="Q281" i="18" s="1"/>
  <c r="M281" i="18"/>
  <c r="M500" i="18"/>
  <c r="L500" i="18"/>
  <c r="Q500" i="18"/>
  <c r="M456" i="18"/>
  <c r="L456" i="18"/>
  <c r="Q456" i="18" s="1"/>
  <c r="M483" i="18"/>
  <c r="L483" i="18"/>
  <c r="Q483" i="18"/>
  <c r="L341" i="18"/>
  <c r="Q341" i="18"/>
  <c r="M341" i="18"/>
  <c r="M453" i="18"/>
  <c r="L453" i="18"/>
  <c r="Q453" i="18" s="1"/>
  <c r="M343" i="18"/>
  <c r="L343" i="18"/>
  <c r="Q343" i="18"/>
  <c r="L292" i="18"/>
  <c r="Q292" i="18"/>
  <c r="M292" i="18"/>
  <c r="M476" i="18"/>
  <c r="L476" i="18"/>
  <c r="Q476" i="18"/>
  <c r="M310" i="18"/>
  <c r="L310" i="18"/>
  <c r="Q310" i="18" s="1"/>
  <c r="M200" i="18"/>
  <c r="L200" i="18"/>
  <c r="Q200" i="18" s="1"/>
  <c r="L173" i="18"/>
  <c r="Q173" i="18" s="1"/>
  <c r="M173" i="18"/>
  <c r="L246" i="18"/>
  <c r="Q246" i="18"/>
  <c r="M246" i="18"/>
  <c r="M221" i="18"/>
  <c r="L221" i="18"/>
  <c r="Q221" i="18"/>
  <c r="M205" i="18"/>
  <c r="L205" i="18"/>
  <c r="Q205" i="18" s="1"/>
  <c r="M189" i="18"/>
  <c r="L189" i="18"/>
  <c r="Q189" i="18"/>
  <c r="M232" i="18"/>
  <c r="L232" i="18"/>
  <c r="Q232" i="18" s="1"/>
  <c r="L236" i="18"/>
  <c r="Q236" i="18" s="1"/>
  <c r="M236" i="18"/>
  <c r="L170" i="18"/>
  <c r="Q170" i="18"/>
  <c r="M170" i="18"/>
  <c r="M417" i="18"/>
  <c r="L417" i="18"/>
  <c r="Q417" i="18"/>
  <c r="L258" i="18"/>
  <c r="Q258" i="18"/>
  <c r="M258" i="18"/>
  <c r="M395" i="18"/>
  <c r="L395" i="18"/>
  <c r="Q395" i="18"/>
  <c r="M190" i="18"/>
  <c r="L190" i="18"/>
  <c r="Q190" i="18" s="1"/>
  <c r="M64" i="16"/>
  <c r="D13" i="20"/>
  <c r="M61" i="16"/>
  <c r="M65" i="16"/>
  <c r="M63" i="16"/>
  <c r="M62" i="16"/>
  <c r="M60" i="16"/>
  <c r="M59" i="16"/>
  <c r="N59" i="16"/>
  <c r="M79" i="16"/>
  <c r="N79" i="16"/>
  <c r="M67" i="16"/>
  <c r="M81" i="16"/>
  <c r="M76" i="16" s="1"/>
  <c r="M57" i="16"/>
  <c r="N57" i="16"/>
  <c r="I56" i="19"/>
  <c r="N56" i="19"/>
  <c r="N57" i="19"/>
  <c r="J56" i="19"/>
  <c r="K56" i="19"/>
  <c r="K57" i="19" s="1"/>
  <c r="L56" i="19"/>
  <c r="L57" i="19" s="1"/>
  <c r="Q540" i="18"/>
  <c r="Q535" i="18"/>
  <c r="Q537" i="18"/>
  <c r="Q527" i="18"/>
  <c r="Q529" i="18"/>
  <c r="Q533" i="18"/>
  <c r="Q532" i="18"/>
  <c r="Q534" i="18"/>
  <c r="Q530" i="18"/>
  <c r="Q539" i="18"/>
  <c r="Q531" i="18"/>
  <c r="Q541" i="18"/>
  <c r="Q536" i="18"/>
  <c r="Q528" i="18"/>
  <c r="F542" i="18" l="1"/>
  <c r="M58" i="16"/>
  <c r="N58" i="16" s="1"/>
  <c r="L424" i="18"/>
  <c r="Q424" i="18" s="1"/>
  <c r="M424" i="18"/>
  <c r="K502" i="18"/>
  <c r="N502" i="18"/>
  <c r="L507" i="18"/>
  <c r="Q507" i="18" s="1"/>
  <c r="M507" i="18"/>
  <c r="J98" i="16"/>
  <c r="K12" i="18"/>
  <c r="M136" i="18"/>
  <c r="F18" i="16"/>
  <c r="F29" i="16"/>
  <c r="J29" i="16"/>
  <c r="J18" i="16"/>
  <c r="H16" i="16"/>
  <c r="H27" i="16"/>
  <c r="J94" i="16"/>
  <c r="H513" i="18"/>
  <c r="L54" i="18"/>
  <c r="Q54" i="18" s="1"/>
  <c r="M54" i="18"/>
  <c r="N77" i="16"/>
  <c r="O105" i="16"/>
  <c r="P105" i="16" s="1"/>
  <c r="K20" i="16"/>
  <c r="K32" i="16" s="1"/>
  <c r="K31" i="16"/>
  <c r="K34" i="16" s="1"/>
  <c r="K38" i="16" s="1"/>
  <c r="I55" i="19" s="1"/>
  <c r="I57" i="19" s="1"/>
  <c r="L144" i="18"/>
  <c r="Q144" i="18" s="1"/>
  <c r="L56" i="18"/>
  <c r="Q56" i="18" s="1"/>
  <c r="M56" i="18"/>
  <c r="G26" i="16"/>
  <c r="Q26" i="16" s="1"/>
  <c r="P14" i="16"/>
  <c r="F43" i="16" s="1"/>
  <c r="G15" i="16"/>
  <c r="I16" i="16"/>
  <c r="I27" i="16"/>
  <c r="L20" i="16"/>
  <c r="L32" i="16" s="1"/>
  <c r="L31" i="16"/>
  <c r="L34" i="16" s="1"/>
  <c r="L38" i="16" s="1"/>
  <c r="J55" i="19" s="1"/>
  <c r="J57" i="19" s="1"/>
  <c r="K15" i="18"/>
  <c r="K18" i="18"/>
  <c r="N18" i="18"/>
  <c r="K20" i="18"/>
  <c r="N20" i="18"/>
  <c r="L157" i="18"/>
  <c r="Q157" i="18" s="1"/>
  <c r="M157" i="18"/>
  <c r="L432" i="18"/>
  <c r="Q432" i="18" s="1"/>
  <c r="N467" i="18"/>
  <c r="L458" i="18"/>
  <c r="Q458" i="18" s="1"/>
  <c r="M298" i="18"/>
  <c r="L298" i="18"/>
  <c r="Q298" i="18" s="1"/>
  <c r="M135" i="18"/>
  <c r="N438" i="18"/>
  <c r="N26" i="18"/>
  <c r="K26" i="18"/>
  <c r="L77" i="18"/>
  <c r="Q77" i="18" s="1"/>
  <c r="M77" i="18"/>
  <c r="L114" i="18"/>
  <c r="Q114" i="18" s="1"/>
  <c r="M114" i="18"/>
  <c r="K127" i="18"/>
  <c r="N127" i="18"/>
  <c r="N217" i="18"/>
  <c r="K217" i="18"/>
  <c r="K233" i="18"/>
  <c r="N233" i="18"/>
  <c r="N269" i="18"/>
  <c r="K269" i="18"/>
  <c r="L337" i="18"/>
  <c r="Q337" i="18" s="1"/>
  <c r="M337" i="18"/>
  <c r="M362" i="18"/>
  <c r="L362" i="18"/>
  <c r="Q362" i="18" s="1"/>
  <c r="K460" i="18"/>
  <c r="N460" i="18"/>
  <c r="L102" i="18"/>
  <c r="Q102" i="18" s="1"/>
  <c r="M102" i="18"/>
  <c r="G61" i="16"/>
  <c r="G80" i="16"/>
  <c r="H60" i="16"/>
  <c r="N24" i="18"/>
  <c r="K24" i="18"/>
  <c r="K57" i="18"/>
  <c r="N57" i="18"/>
  <c r="K67" i="18"/>
  <c r="N70" i="18"/>
  <c r="K70" i="18"/>
  <c r="K75" i="18"/>
  <c r="K80" i="18"/>
  <c r="N110" i="18"/>
  <c r="K110" i="18"/>
  <c r="K161" i="18"/>
  <c r="N210" i="18"/>
  <c r="K210" i="18"/>
  <c r="K228" i="18"/>
  <c r="N228" i="18"/>
  <c r="N320" i="18"/>
  <c r="K320" i="18"/>
  <c r="M388" i="18"/>
  <c r="L388" i="18"/>
  <c r="Q388" i="18" s="1"/>
  <c r="K392" i="18"/>
  <c r="L104" i="18"/>
  <c r="Q104" i="18" s="1"/>
  <c r="M104" i="18"/>
  <c r="K22" i="18"/>
  <c r="N22" i="18"/>
  <c r="L45" i="18"/>
  <c r="Q45" i="18" s="1"/>
  <c r="M45" i="18"/>
  <c r="K108" i="18"/>
  <c r="N108" i="18"/>
  <c r="K125" i="18"/>
  <c r="N125" i="18"/>
  <c r="N248" i="18"/>
  <c r="K248" i="18"/>
  <c r="K267" i="18"/>
  <c r="N267" i="18"/>
  <c r="K294" i="18"/>
  <c r="N294" i="18"/>
  <c r="N323" i="18"/>
  <c r="K323" i="18"/>
  <c r="M340" i="18"/>
  <c r="L340" i="18"/>
  <c r="Q340" i="18" s="1"/>
  <c r="N358" i="18"/>
  <c r="K358" i="18"/>
  <c r="K73" i="18"/>
  <c r="K140" i="18"/>
  <c r="I58" i="16"/>
  <c r="H78" i="16"/>
  <c r="N80" i="16" s="1"/>
  <c r="P80" i="16" s="1"/>
  <c r="P13" i="16"/>
  <c r="F42" i="16" s="1"/>
  <c r="G25" i="16"/>
  <c r="K13" i="18"/>
  <c r="K16" i="18"/>
  <c r="N16" i="18"/>
  <c r="K398" i="18"/>
  <c r="N473" i="18"/>
  <c r="M55" i="18"/>
  <c r="M39" i="18"/>
  <c r="M128" i="18"/>
  <c r="K68" i="18"/>
  <c r="N437" i="18"/>
  <c r="K437" i="18"/>
  <c r="N123" i="18"/>
  <c r="H79" i="16"/>
  <c r="I59" i="16"/>
  <c r="N14" i="18"/>
  <c r="N64" i="18"/>
  <c r="K79" i="18"/>
  <c r="N86" i="18"/>
  <c r="K86" i="18"/>
  <c r="N186" i="18"/>
  <c r="F28" i="16"/>
  <c r="O100" i="16"/>
  <c r="P100" i="16" s="1"/>
  <c r="G79" i="16"/>
  <c r="K72" i="18"/>
  <c r="N72" i="18"/>
  <c r="K301" i="18"/>
  <c r="N301" i="18"/>
  <c r="K317" i="18"/>
  <c r="N317" i="18"/>
  <c r="N322" i="18"/>
  <c r="K344" i="18"/>
  <c r="K354" i="18"/>
  <c r="N364" i="18"/>
  <c r="K369" i="18"/>
  <c r="N490" i="18"/>
  <c r="O101" i="16"/>
  <c r="P101" i="16" s="1"/>
  <c r="N50" i="18"/>
  <c r="N114" i="18"/>
  <c r="N507" i="18"/>
  <c r="Q538" i="18"/>
  <c r="Q542" i="18" l="1"/>
  <c r="M437" i="18"/>
  <c r="L437" i="18"/>
  <c r="Q437" i="18" s="1"/>
  <c r="M210" i="18"/>
  <c r="L210" i="18"/>
  <c r="Q210" i="18" s="1"/>
  <c r="L127" i="18"/>
  <c r="Q127" i="18" s="1"/>
  <c r="M127" i="18"/>
  <c r="I17" i="16"/>
  <c r="I28" i="16"/>
  <c r="M12" i="18"/>
  <c r="J541" i="18"/>
  <c r="O82" i="16" s="1"/>
  <c r="L12" i="18"/>
  <c r="Q12" i="18" s="1"/>
  <c r="K536" i="18"/>
  <c r="K512" i="18"/>
  <c r="L512" i="18" s="1"/>
  <c r="Q512" i="18" s="1"/>
  <c r="I527" i="18"/>
  <c r="L67" i="18"/>
  <c r="Q67" i="18" s="1"/>
  <c r="M67" i="18"/>
  <c r="M20" i="18"/>
  <c r="L20" i="18"/>
  <c r="Q20" i="18" s="1"/>
  <c r="G16" i="16"/>
  <c r="G27" i="16"/>
  <c r="Q27" i="16" s="1"/>
  <c r="H28" i="16"/>
  <c r="H17" i="16"/>
  <c r="P15" i="16"/>
  <c r="F44" i="16" s="1"/>
  <c r="M294" i="18"/>
  <c r="L294" i="18"/>
  <c r="Q294" i="18" s="1"/>
  <c r="L108" i="18"/>
  <c r="Q108" i="18" s="1"/>
  <c r="M108" i="18"/>
  <c r="M161" i="18"/>
  <c r="L161" i="18"/>
  <c r="Q161" i="18" s="1"/>
  <c r="P77" i="16"/>
  <c r="J30" i="16"/>
  <c r="J19" i="16"/>
  <c r="M228" i="18"/>
  <c r="L228" i="18"/>
  <c r="Q228" i="18" s="1"/>
  <c r="I78" i="16"/>
  <c r="J58" i="16"/>
  <c r="J78" i="16" s="1"/>
  <c r="M513" i="18"/>
  <c r="L68" i="18"/>
  <c r="Q68" i="18" s="1"/>
  <c r="M68" i="18"/>
  <c r="L13" i="18"/>
  <c r="Q13" i="18" s="1"/>
  <c r="M13" i="18"/>
  <c r="K538" i="18" s="1"/>
  <c r="M358" i="18"/>
  <c r="L358" i="18"/>
  <c r="Q358" i="18" s="1"/>
  <c r="L110" i="18"/>
  <c r="Q110" i="18" s="1"/>
  <c r="M110" i="18"/>
  <c r="L57" i="18"/>
  <c r="Q57" i="18" s="1"/>
  <c r="M57" i="18"/>
  <c r="M18" i="18"/>
  <c r="L18" i="18"/>
  <c r="Q18" i="18" s="1"/>
  <c r="L301" i="18"/>
  <c r="Q301" i="18" s="1"/>
  <c r="M301" i="18"/>
  <c r="G62" i="16"/>
  <c r="H61" i="16"/>
  <c r="L269" i="18"/>
  <c r="Q269" i="18" s="1"/>
  <c r="M269" i="18"/>
  <c r="M72" i="18"/>
  <c r="L72" i="18"/>
  <c r="Q72" i="18" s="1"/>
  <c r="L73" i="18"/>
  <c r="Q73" i="18" s="1"/>
  <c r="M73" i="18"/>
  <c r="L344" i="18"/>
  <c r="Q344" i="18" s="1"/>
  <c r="M344" i="18"/>
  <c r="J59" i="16"/>
  <c r="J79" i="16" s="1"/>
  <c r="N83" i="16" s="1"/>
  <c r="P83" i="16" s="1"/>
  <c r="I79" i="16"/>
  <c r="M320" i="18"/>
  <c r="L320" i="18"/>
  <c r="Q320" i="18" s="1"/>
  <c r="L24" i="18"/>
  <c r="Q24" i="18" s="1"/>
  <c r="M24" i="18"/>
  <c r="M460" i="18"/>
  <c r="L460" i="18"/>
  <c r="Q460" i="18" s="1"/>
  <c r="M233" i="18"/>
  <c r="L233" i="18"/>
  <c r="Q233" i="18" s="1"/>
  <c r="M15" i="18"/>
  <c r="L15" i="18"/>
  <c r="Q15" i="18" s="1"/>
  <c r="M56" i="16"/>
  <c r="M354" i="18"/>
  <c r="L354" i="18"/>
  <c r="Q354" i="18" s="1"/>
  <c r="M16" i="18"/>
  <c r="L16" i="18"/>
  <c r="Q16" i="18" s="1"/>
  <c r="L267" i="18"/>
  <c r="Q267" i="18" s="1"/>
  <c r="M267" i="18"/>
  <c r="Q25" i="16"/>
  <c r="L248" i="18"/>
  <c r="Q248" i="18" s="1"/>
  <c r="M248" i="18"/>
  <c r="L80" i="18"/>
  <c r="Q80" i="18" s="1"/>
  <c r="M80" i="18"/>
  <c r="M217" i="18"/>
  <c r="L217" i="18"/>
  <c r="Q217" i="18" s="1"/>
  <c r="M26" i="18"/>
  <c r="L26" i="18"/>
  <c r="Q26" i="18" s="1"/>
  <c r="M502" i="18"/>
  <c r="L502" i="18"/>
  <c r="Q502" i="18" s="1"/>
  <c r="M86" i="18"/>
  <c r="L86" i="18"/>
  <c r="Q86" i="18" s="1"/>
  <c r="L323" i="18"/>
  <c r="Q323" i="18" s="1"/>
  <c r="M323" i="18"/>
  <c r="M70" i="18"/>
  <c r="L70" i="18"/>
  <c r="Q70" i="18" s="1"/>
  <c r="M369" i="18"/>
  <c r="L369" i="18"/>
  <c r="Q369" i="18" s="1"/>
  <c r="M398" i="18"/>
  <c r="L398" i="18"/>
  <c r="Q398" i="18" s="1"/>
  <c r="L125" i="18"/>
  <c r="Q125" i="18" s="1"/>
  <c r="M125" i="18"/>
  <c r="M79" i="18"/>
  <c r="L79" i="18"/>
  <c r="Q79" i="18" s="1"/>
  <c r="L140" i="18"/>
  <c r="Q140" i="18" s="1"/>
  <c r="M140" i="18"/>
  <c r="L392" i="18"/>
  <c r="Q392" i="18" s="1"/>
  <c r="M392" i="18"/>
  <c r="M317" i="18"/>
  <c r="L317" i="18"/>
  <c r="Q317" i="18" s="1"/>
  <c r="L22" i="18"/>
  <c r="Q22" i="18" s="1"/>
  <c r="M22" i="18"/>
  <c r="M75" i="18"/>
  <c r="L75" i="18"/>
  <c r="Q75" i="18" s="1"/>
  <c r="I60" i="16"/>
  <c r="H80" i="16"/>
  <c r="N84" i="16" s="1"/>
  <c r="P84" i="16" s="1"/>
  <c r="O98" i="16"/>
  <c r="P98" i="16" s="1"/>
  <c r="N60" i="16"/>
  <c r="D12" i="20"/>
  <c r="D14" i="20" s="1"/>
  <c r="J108" i="16"/>
  <c r="J109" i="16" s="1"/>
  <c r="I113" i="16" s="1"/>
  <c r="H543" i="18"/>
  <c r="K513" i="18"/>
  <c r="F30" i="16"/>
  <c r="F19" i="16"/>
  <c r="H514" i="18"/>
  <c r="H515" i="18" s="1"/>
  <c r="K534" i="18" l="1"/>
  <c r="G17" i="16"/>
  <c r="G28" i="16"/>
  <c r="Q28" i="16" s="1"/>
  <c r="P16" i="16"/>
  <c r="F45" i="16" s="1"/>
  <c r="J531" i="18"/>
  <c r="K61" i="16" s="1"/>
  <c r="O61" i="16" s="1"/>
  <c r="J535" i="18"/>
  <c r="K65" i="16" s="1"/>
  <c r="O65" i="16" s="1"/>
  <c r="I534" i="18"/>
  <c r="R534" i="18" s="1"/>
  <c r="J540" i="18"/>
  <c r="K528" i="18"/>
  <c r="J537" i="18"/>
  <c r="K67" i="16" s="1"/>
  <c r="O67" i="16" s="1"/>
  <c r="O103" i="16"/>
  <c r="P103" i="16" s="1"/>
  <c r="N81" i="16"/>
  <c r="I528" i="18"/>
  <c r="J539" i="18"/>
  <c r="O79" i="16" s="1"/>
  <c r="P79" i="16" s="1"/>
  <c r="J530" i="18"/>
  <c r="K60" i="16" s="1"/>
  <c r="O60" i="16" s="1"/>
  <c r="P60" i="16" s="1"/>
  <c r="I529" i="18"/>
  <c r="K539" i="18"/>
  <c r="J527" i="18"/>
  <c r="I61" i="16"/>
  <c r="J61" i="16" s="1"/>
  <c r="O97" i="16"/>
  <c r="P97" i="16" s="1"/>
  <c r="N61" i="16"/>
  <c r="J20" i="16"/>
  <c r="J32" i="16" s="1"/>
  <c r="J31" i="16"/>
  <c r="J34" i="16" s="1"/>
  <c r="J38" i="16" s="1"/>
  <c r="H55" i="19" s="1"/>
  <c r="H57" i="19" s="1"/>
  <c r="I541" i="18"/>
  <c r="R541" i="18" s="1"/>
  <c r="I539" i="18"/>
  <c r="R539" i="18" s="1"/>
  <c r="I536" i="18"/>
  <c r="R536" i="18" s="1"/>
  <c r="K529" i="18"/>
  <c r="I537" i="18"/>
  <c r="R537" i="18" s="1"/>
  <c r="K532" i="18"/>
  <c r="G63" i="16"/>
  <c r="H62" i="16"/>
  <c r="I533" i="18"/>
  <c r="R533" i="18" s="1"/>
  <c r="J532" i="18"/>
  <c r="K62" i="16" s="1"/>
  <c r="O62" i="16" s="1"/>
  <c r="K535" i="18"/>
  <c r="K537" i="18"/>
  <c r="K533" i="18"/>
  <c r="I532" i="18"/>
  <c r="I535" i="18"/>
  <c r="R535" i="18" s="1"/>
  <c r="I538" i="18"/>
  <c r="R538" i="18" s="1"/>
  <c r="J529" i="18"/>
  <c r="K59" i="16" s="1"/>
  <c r="O59" i="16" s="1"/>
  <c r="P59" i="16" s="1"/>
  <c r="J536" i="18"/>
  <c r="K66" i="16" s="1"/>
  <c r="O66" i="16" s="1"/>
  <c r="K531" i="18"/>
  <c r="F20" i="16"/>
  <c r="F31" i="16"/>
  <c r="H29" i="16"/>
  <c r="H18" i="16"/>
  <c r="J533" i="18"/>
  <c r="K63" i="16" s="1"/>
  <c r="O63" i="16" s="1"/>
  <c r="K530" i="18"/>
  <c r="J534" i="18"/>
  <c r="K64" i="16" s="1"/>
  <c r="O64" i="16" s="1"/>
  <c r="Q513" i="18"/>
  <c r="I530" i="18"/>
  <c r="J528" i="18"/>
  <c r="K58" i="16" s="1"/>
  <c r="O58" i="16" s="1"/>
  <c r="P58" i="16" s="1"/>
  <c r="I80" i="16"/>
  <c r="J60" i="16"/>
  <c r="J80" i="16" s="1"/>
  <c r="O102" i="16"/>
  <c r="P102" i="16" s="1"/>
  <c r="N82" i="16"/>
  <c r="P82" i="16" s="1"/>
  <c r="J538" i="18"/>
  <c r="K527" i="18"/>
  <c r="I540" i="18"/>
  <c r="R540" i="18" s="1"/>
  <c r="K540" i="18"/>
  <c r="I531" i="18"/>
  <c r="K541" i="18"/>
  <c r="I18" i="16"/>
  <c r="I29" i="16"/>
  <c r="R529" i="18"/>
  <c r="R527" i="18"/>
  <c r="R532" i="18"/>
  <c r="R530" i="18"/>
  <c r="R531" i="18"/>
  <c r="R528" i="18"/>
  <c r="R542" i="18" l="1"/>
  <c r="P62" i="16"/>
  <c r="P61" i="16"/>
  <c r="N85" i="16"/>
  <c r="N86" i="16" s="1"/>
  <c r="H30" i="16"/>
  <c r="H19" i="16"/>
  <c r="K77" i="16"/>
  <c r="O78" i="16"/>
  <c r="I62" i="16"/>
  <c r="J62" i="16" s="1"/>
  <c r="O96" i="16"/>
  <c r="P96" i="16" s="1"/>
  <c r="N62" i="16"/>
  <c r="K57" i="16"/>
  <c r="O57" i="16" s="1"/>
  <c r="J542" i="18"/>
  <c r="J543" i="18" s="1"/>
  <c r="K542" i="18"/>
  <c r="K543" i="18" s="1"/>
  <c r="Q515" i="18"/>
  <c r="D15" i="20"/>
  <c r="G64" i="16"/>
  <c r="H63" i="16"/>
  <c r="I63" i="16" s="1"/>
  <c r="J63" i="16" s="1"/>
  <c r="G18" i="16"/>
  <c r="G29" i="16"/>
  <c r="P17" i="16"/>
  <c r="F46" i="16" s="1"/>
  <c r="I30" i="16"/>
  <c r="I19" i="16"/>
  <c r="F32" i="16"/>
  <c r="I542" i="18"/>
  <c r="I543" i="18" s="1"/>
  <c r="O81" i="16"/>
  <c r="P81" i="16" s="1"/>
  <c r="K78" i="16"/>
  <c r="O95" i="16" l="1"/>
  <c r="P95" i="16" s="1"/>
  <c r="N63" i="16"/>
  <c r="P63" i="16" s="1"/>
  <c r="I31" i="16"/>
  <c r="I20" i="16"/>
  <c r="I32" i="16" s="1"/>
  <c r="I34" i="16" s="1"/>
  <c r="I38" i="16" s="1"/>
  <c r="G55" i="19" s="1"/>
  <c r="G57" i="19" s="1"/>
  <c r="G65" i="16"/>
  <c r="H64" i="16"/>
  <c r="I64" i="16" s="1"/>
  <c r="J64" i="16" s="1"/>
  <c r="O85" i="16"/>
  <c r="O86" i="16" s="1"/>
  <c r="P78" i="16"/>
  <c r="P85" i="16" s="1"/>
  <c r="P86" i="16" s="1"/>
  <c r="I115" i="16" s="1"/>
  <c r="P57" i="16"/>
  <c r="O68" i="16"/>
  <c r="O69" i="16" s="1"/>
  <c r="Q29" i="16"/>
  <c r="F34" i="16"/>
  <c r="F38" i="16" s="1"/>
  <c r="G30" i="16"/>
  <c r="Q30" i="16" s="1"/>
  <c r="G19" i="16"/>
  <c r="P18" i="16"/>
  <c r="F47" i="16" s="1"/>
  <c r="H31" i="16"/>
  <c r="H20" i="16"/>
  <c r="H32" i="16" s="1"/>
  <c r="H34" i="16" s="1"/>
  <c r="H38" i="16" s="1"/>
  <c r="F55" i="19" s="1"/>
  <c r="F57" i="19" s="1"/>
  <c r="O94" i="16" l="1"/>
  <c r="P94" i="16" s="1"/>
  <c r="N64" i="16"/>
  <c r="P64" i="16" s="1"/>
  <c r="G66" i="16"/>
  <c r="H65" i="16"/>
  <c r="I65" i="16" s="1"/>
  <c r="J65" i="16" s="1"/>
  <c r="D55" i="19"/>
  <c r="D57" i="19" s="1"/>
  <c r="G20" i="16"/>
  <c r="G31" i="16"/>
  <c r="P19" i="16"/>
  <c r="F48" i="16" s="1"/>
  <c r="Q31" i="16" l="1"/>
  <c r="G67" i="16"/>
  <c r="H67" i="16" s="1"/>
  <c r="I67" i="16" s="1"/>
  <c r="J67" i="16" s="1"/>
  <c r="H66" i="16"/>
  <c r="I66" i="16" s="1"/>
  <c r="J66" i="16" s="1"/>
  <c r="G32" i="16"/>
  <c r="Q32" i="16" s="1"/>
  <c r="P20" i="16"/>
  <c r="F49" i="16" s="1"/>
  <c r="O93" i="16"/>
  <c r="P93" i="16" s="1"/>
  <c r="N65" i="16"/>
  <c r="P65" i="16" s="1"/>
  <c r="O92" i="16" l="1"/>
  <c r="P92" i="16" s="1"/>
  <c r="N66" i="16"/>
  <c r="P66" i="16" s="1"/>
  <c r="G34" i="16"/>
  <c r="G38" i="16" s="1"/>
  <c r="O91" i="16"/>
  <c r="P91" i="16" s="1"/>
  <c r="P107" i="16" s="1"/>
  <c r="N67" i="16"/>
  <c r="Q34" i="16"/>
  <c r="P67" i="16" l="1"/>
  <c r="P68" i="16" s="1"/>
  <c r="N68" i="16"/>
  <c r="E55" i="19"/>
  <c r="E57" i="19" s="1"/>
  <c r="Q38" i="16"/>
  <c r="Q40" i="16" s="1"/>
  <c r="N69" i="16" l="1"/>
  <c r="J514" i="18"/>
  <c r="J515" i="18" s="1"/>
  <c r="P69" i="16"/>
  <c r="O110" i="16"/>
  <c r="I116" i="16" l="1"/>
  <c r="I117" i="16" s="1"/>
  <c r="I118" i="16" s="1"/>
  <c r="J118" i="16" s="1"/>
  <c r="O111" i="16"/>
</calcChain>
</file>

<file path=xl/comments1.xml><?xml version="1.0" encoding="utf-8"?>
<comments xmlns="http://schemas.openxmlformats.org/spreadsheetml/2006/main">
  <authors>
    <author>Mata Arias Ana Jaqueline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ESCRIBIR EL NOMBRE DE LA ENTIDAD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ESCRIBIR EL NOMBRE DEL MUNICIPIO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ESCRIBIR EL NÚMERO DE ELEMENTOS OPERATIVOS CON QUE CUENTA LA CORPORACIÓN.
No considerar Escolatas, administrativos, personal operativo con funciones administrativas, policia de tránsito, prevención civil, bomberos etc. 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población en el municipio según el INEGI 2010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</rPr>
          <t>ESCRIBIR EL NOMBRE DEL DIRECTOR DE SEGURIDAD PÚBLICA</t>
        </r>
      </text>
    </comment>
    <comment ref="O117" authorId="0" shapeId="0">
      <text>
        <r>
          <rPr>
            <b/>
            <sz val="9"/>
            <color indexed="81"/>
            <rFont val="Tahoma"/>
            <family val="2"/>
          </rPr>
          <t xml:space="preserve">ESCRIBIR EL NOMBRE DEL PRESIDENTE MUNICIPAL
</t>
        </r>
      </text>
    </comment>
    <comment ref="L118" authorId="0" shapeId="0">
      <text>
        <r>
          <rPr>
            <b/>
            <sz val="9"/>
            <color indexed="81"/>
            <rFont val="Tahoma"/>
            <family val="2"/>
          </rPr>
          <t>COLOCAR EL CARGO CORRECTO DEL DIRECTOR</t>
        </r>
      </text>
    </comment>
    <comment ref="O118" authorId="0" shapeId="0">
      <text>
        <r>
          <rPr>
            <b/>
            <sz val="9"/>
            <color indexed="81"/>
            <rFont val="Tahoma"/>
            <family val="2"/>
          </rPr>
          <t xml:space="preserve">CARGO COMPLETO DEL PRESIDENTE MUNICIPAL
</t>
        </r>
      </text>
    </comment>
  </commentList>
</comments>
</file>

<file path=xl/comments2.xml><?xml version="1.0" encoding="utf-8"?>
<comments xmlns="http://schemas.openxmlformats.org/spreadsheetml/2006/main">
  <authors>
    <author>Escandon Estrada Alejandra Teresa</author>
    <author>Mata Arias Ana Jaqueline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Escandon Estrada Alejandra Teresa:</t>
        </r>
        <r>
          <rPr>
            <sz val="9"/>
            <color indexed="81"/>
            <rFont val="Tahoma"/>
            <family val="2"/>
          </rPr>
          <t xml:space="preserve">
INSERTAR LOS DIAS DE AGUINALDO OTORGADOS AL ELEMENTO OPERATIVO
</t>
        </r>
      </text>
    </comment>
    <comment ref="I522" authorId="1" shapeId="0">
      <text>
        <r>
          <rPr>
            <b/>
            <sz val="9"/>
            <color indexed="81"/>
            <rFont val="Tahoma"/>
            <family val="2"/>
          </rPr>
          <t>ESCRIBIR EL NOMBRE DEL DIRECTOR DE SEGURIDAD PÚBLICA</t>
        </r>
      </text>
    </comment>
    <comment ref="L522" authorId="1" shapeId="0">
      <text>
        <r>
          <rPr>
            <b/>
            <sz val="9"/>
            <color indexed="81"/>
            <rFont val="Tahoma"/>
            <family val="2"/>
          </rPr>
          <t xml:space="preserve">ESCRIBIR EL NOMBRE DEL PRESIDENTE MUNICIPAL
</t>
        </r>
      </text>
    </comment>
    <comment ref="I523" authorId="1" shapeId="0">
      <text>
        <r>
          <rPr>
            <b/>
            <sz val="9"/>
            <color indexed="81"/>
            <rFont val="Tahoma"/>
            <family val="2"/>
          </rPr>
          <t>COLOCAR EL CARGO CORRECTO DEL DIRECTOR</t>
        </r>
      </text>
    </comment>
    <comment ref="L523" authorId="1" shapeId="0">
      <text>
        <r>
          <rPr>
            <b/>
            <sz val="9"/>
            <color indexed="81"/>
            <rFont val="Tahoma"/>
            <family val="2"/>
          </rPr>
          <t xml:space="preserve">CARGO COMPLETO DEL PRESIDENTE MUNICIPAL
</t>
        </r>
      </text>
    </comment>
  </commentList>
</comments>
</file>

<file path=xl/sharedStrings.xml><?xml version="1.0" encoding="utf-8"?>
<sst xmlns="http://schemas.openxmlformats.org/spreadsheetml/2006/main" count="353" uniqueCount="199">
  <si>
    <t>Suboficial</t>
  </si>
  <si>
    <t>Oficial</t>
  </si>
  <si>
    <t>Subinspector</t>
  </si>
  <si>
    <t>Inspector</t>
  </si>
  <si>
    <t>Comisario</t>
  </si>
  <si>
    <t>Tabulador 1</t>
  </si>
  <si>
    <t>Tabulador 2</t>
  </si>
  <si>
    <t>Tabulador 3</t>
  </si>
  <si>
    <t>Tabulador 4</t>
  </si>
  <si>
    <t>Total mensual</t>
  </si>
  <si>
    <t>POLICÍA TERCERO</t>
  </si>
  <si>
    <t>POLICÍA SEGUNDO</t>
  </si>
  <si>
    <t>POLICÍA PRIMERO</t>
  </si>
  <si>
    <t>SUBOFICIAL</t>
  </si>
  <si>
    <t>OFICIAL</t>
  </si>
  <si>
    <t>SUBINSPECTOR</t>
  </si>
  <si>
    <t>INSPECTOR</t>
  </si>
  <si>
    <t xml:space="preserve">ESCUADRA </t>
  </si>
  <si>
    <t xml:space="preserve">PELOTÓN </t>
  </si>
  <si>
    <t>SECCIÓN</t>
  </si>
  <si>
    <t>TOTAL</t>
  </si>
  <si>
    <t>Núm. Elementos</t>
  </si>
  <si>
    <t xml:space="preserve">Elementos en activo en la corporación  </t>
  </si>
  <si>
    <t>Total Anual</t>
  </si>
  <si>
    <t xml:space="preserve">Tamaño de la corporación  </t>
  </si>
  <si>
    <t>CORPORACIÓN</t>
  </si>
  <si>
    <t>DISTRIBUCIÓN</t>
  </si>
  <si>
    <t>INCREMENTO</t>
  </si>
  <si>
    <t>PORCENTAJE</t>
  </si>
  <si>
    <t>UNIDAD</t>
  </si>
  <si>
    <t>DIVISIÓN</t>
  </si>
  <si>
    <t>COORDINACIÓN</t>
  </si>
  <si>
    <t>COMPAÑÍA</t>
  </si>
  <si>
    <t>AGRUPAMIENTO</t>
  </si>
  <si>
    <t>Policía 3°</t>
  </si>
  <si>
    <t>Policía 2°</t>
  </si>
  <si>
    <t>Policía 1°</t>
  </si>
  <si>
    <t>Incremento por Grado</t>
  </si>
  <si>
    <t>Incremento entre Tabuladores</t>
  </si>
  <si>
    <t>Compensación mensual</t>
  </si>
  <si>
    <t>POLICÍA</t>
  </si>
  <si>
    <t xml:space="preserve">Policía </t>
  </si>
  <si>
    <t>Monto salarial mensual (Proyección)</t>
  </si>
  <si>
    <t>Monto salarial anual (Proyección)</t>
  </si>
  <si>
    <t>INCREMENTO SALARIAL ANUAL</t>
  </si>
  <si>
    <t>TOTALES NIVELACIÓN SALARIAL POR UNIDAD</t>
  </si>
  <si>
    <t>AUTORIZÓ</t>
  </si>
  <si>
    <t>ELABORÓ</t>
  </si>
  <si>
    <t>Total de unidades en el Municipio</t>
  </si>
  <si>
    <t>Fecha:</t>
  </si>
  <si>
    <t>Municipio:</t>
  </si>
  <si>
    <t>Entidad:</t>
  </si>
  <si>
    <t>GRADO</t>
  </si>
  <si>
    <t>SUELDO MENOR</t>
  </si>
  <si>
    <t>SUELDO MAYOR</t>
  </si>
  <si>
    <t xml:space="preserve">          </t>
  </si>
  <si>
    <t>TOTAL EN NÓMINA</t>
  </si>
  <si>
    <t>SUELDOS ACTUALES OPERATIVOS</t>
  </si>
  <si>
    <t>ESTRUCTURA TERCIARIA</t>
  </si>
  <si>
    <t>Nombre, cargo y firma del Presidente Municipal.</t>
  </si>
  <si>
    <t>Nombre, cargo y firma del Director de la Corporación, responsable de integrar la información.</t>
  </si>
  <si>
    <t>Colocar el sueldo base neto, mismo que no debe ser menor a $6,000.00  libres de impuestos.</t>
  </si>
  <si>
    <t>En estos campos se reflejan aumentos del 5% (variable) entre una y otra propuesta de tabulador.</t>
  </si>
  <si>
    <t>El incremento por grado, se refiere al porcentaje de aumento entre un nivel y otro, el cual se sugiere que sea de 25%, este porcentaje se puede cambiar.</t>
  </si>
  <si>
    <t>En la columna se representan los puestos con que cuenta el nuevo modelo de corporación policial.</t>
  </si>
  <si>
    <t>En esta sección se despliegan cuatro opciones de tabulador, mismas que operan automaticamente con las cantidades y procentajes integrados en los numerales anteriores.</t>
  </si>
  <si>
    <t>El número de elementos colocado en el simulador "Piramide", se reflejará en esta columna lo cual se multiplicará por el tabulador de sueldos seleccionado.</t>
  </si>
  <si>
    <t>Refleja el total de la compensación multiplicado por el número de elementos del numeral 7.</t>
  </si>
  <si>
    <t>Tabulador Final: Multiplica el total de la compensación por el total del tabulador seleccionado.</t>
  </si>
  <si>
    <t>Es la aportación total mensual de este cálculo.</t>
  </si>
  <si>
    <t>Es la aportación total anual de este cálculo.</t>
  </si>
  <si>
    <t>Este es un cuadro comparativo entre el incremento total anual y la aportación del 25% municipal, destinada a la renivelación salarial.</t>
  </si>
  <si>
    <t>Es el monto correspondiente al 25% de la aportación municipal para renivelación salarial.</t>
  </si>
  <si>
    <t>Coloque el número de Unidades Modelo que se pretende implementar en 2008, para identificar para que alcanza el 25% de 2008.</t>
  </si>
  <si>
    <t>En esta columna se integrará si es procedente una compensación para los puestos de mayor nivel.</t>
  </si>
  <si>
    <t>Aquí se reflejan los montos mensuales y anuales que corresponden a los tabuladores seleccionados.</t>
  </si>
  <si>
    <t xml:space="preserve">Tabulador de sueldos seleccionado, refleja la multiplicación de los elementos por los montos del tabulador. Puede generar este tabulador copiando (con  fórmula =(celda seleccionada)), las celdas que elija para cada puesto de los cuatro tabuladores presentados en el número 5. </t>
  </si>
  <si>
    <t>En este recuadro coloque los sueldos mas bajos del policía de nivel básico, que actualmente percibe su policía y aparecerá el monto del incremento y el porcentaje correspondiente.</t>
  </si>
  <si>
    <t>NOTA</t>
  </si>
  <si>
    <t>Monto total de la nómina correspondiente al número de elementos a renivelar.</t>
  </si>
  <si>
    <t>Total de nómina  actual de elementos a renivelar.</t>
  </si>
  <si>
    <t>COSTO RENIVELACIÓN POR TOTAL DE UNIDADES</t>
  </si>
  <si>
    <t>Colocar los sueldos mínimos y máximos que percibe su policía por niveles de grado y el total que aporta a cada nivel en su nómina mensual, asi como el número de elementos que se encuentran activos en cada nivel.</t>
  </si>
  <si>
    <t>CANTIDAD</t>
  </si>
  <si>
    <t xml:space="preserve">SIMULADOR "PIRAMIDE"                          </t>
  </si>
  <si>
    <t>TOT. CORPORACIÓN</t>
  </si>
  <si>
    <t>RESTO DE CORP.</t>
  </si>
  <si>
    <t>Policía (U. Análisis)</t>
  </si>
  <si>
    <t>Policía (U. Reacción)</t>
  </si>
  <si>
    <t>Policía 3° (Jefe U. R.)</t>
  </si>
  <si>
    <t xml:space="preserve">SIMULADOR "SALARIOS"   </t>
  </si>
  <si>
    <t xml:space="preserve">aumento prom. </t>
  </si>
  <si>
    <t xml:space="preserve">Diferencia Activos  Vs.  Estructura nueva </t>
  </si>
  <si>
    <t xml:space="preserve">1 ESCUADRA </t>
  </si>
  <si>
    <t xml:space="preserve">2 PELOTÓN </t>
  </si>
  <si>
    <t>3 SECCIÓN</t>
  </si>
  <si>
    <t>4 COMPAÑÍA</t>
  </si>
  <si>
    <t>GRUPO</t>
  </si>
  <si>
    <t>5 GRUPO</t>
  </si>
  <si>
    <t>8 DIVISIÓN</t>
  </si>
  <si>
    <t>9 COORDINACIÓN</t>
  </si>
  <si>
    <t>6 AGRUPAMIENTO</t>
  </si>
  <si>
    <t>7 UNIDAD</t>
  </si>
  <si>
    <t>INSPECTOR JEFE</t>
  </si>
  <si>
    <t>INSPECTOR GENERAL</t>
  </si>
  <si>
    <t>Población en el municipio (cifra oficial)</t>
  </si>
  <si>
    <t>ESCUADRAS</t>
  </si>
  <si>
    <t>PELOTONES</t>
  </si>
  <si>
    <t>SECCIONES</t>
  </si>
  <si>
    <t>COMPAÑÍAS</t>
  </si>
  <si>
    <t>GRUPOS</t>
  </si>
  <si>
    <t>AGRUPAMIENTOS</t>
  </si>
  <si>
    <t>UNIDADES</t>
  </si>
  <si>
    <t>DIVISIONES</t>
  </si>
  <si>
    <t>COORDINACIONES</t>
  </si>
  <si>
    <t>Policía 3° (Jefe U. A.)</t>
  </si>
  <si>
    <t>SITUACIÓN ANTES DE PROYECCIÓN DE REESTRUCTURACIÓN Y RENIVELACIÓN</t>
  </si>
  <si>
    <t>PRESIDENTE MUNICIPAL</t>
  </si>
  <si>
    <t>DIRECTOR GENERAL DE SEGURIDAD PÚBLICA</t>
  </si>
  <si>
    <t xml:space="preserve">Núm.de policias por cada 100 mil hab.  </t>
  </si>
  <si>
    <t xml:space="preserve">Núm. de policias por cada 1000 hab.  </t>
  </si>
  <si>
    <t>Suma Tabular</t>
  </si>
  <si>
    <t>Suma Compensación</t>
  </si>
  <si>
    <t>ESCALA BÁSICA</t>
  </si>
  <si>
    <t>OFICIALES</t>
  </si>
  <si>
    <t>INSPECTORES</t>
  </si>
  <si>
    <t>Columna1</t>
  </si>
  <si>
    <t>COMISARIO</t>
  </si>
  <si>
    <t>ALTO MANDO</t>
  </si>
  <si>
    <t>Inspector Jefe</t>
  </si>
  <si>
    <t>Inspector General</t>
  </si>
  <si>
    <t>ELEMENTO</t>
  </si>
  <si>
    <t xml:space="preserve">Excedente /150 policías x c/100mil hab. </t>
  </si>
  <si>
    <t>TAMAÑO DE LA CORPORACIÓN</t>
  </si>
  <si>
    <t>Se determina por el número de elementos por cada 100 mil habitantes: Hasta 100 "Pequeña"; Hasta 150 "Mediana"; Hasta 200 "Grande" y 201 en adelante "Fuera de Rango".</t>
  </si>
  <si>
    <t>Aplicar organización piramidal terciaria a todos los elementos de su corporación. El grado máximo piramidal estará determinado por el número de elementos en la corporación y solo el titular podrá ocupar el grado de Comisario, sin alterar la escala terciaria. Solo se modificarán las celdas con fondo blanco, el resto tiene formulas.</t>
  </si>
  <si>
    <t>TABULADOR GENERAL DE CORPORACIÓN</t>
  </si>
  <si>
    <t>TABULADOR PARA ELEMENTOS CON FUNCIONES ESPECIALES</t>
  </si>
  <si>
    <t>FUNCIONES ESPEC.</t>
  </si>
  <si>
    <t>1  IDENTIFICACIÓN</t>
  </si>
  <si>
    <t>2 SALARIO</t>
  </si>
  <si>
    <t>NO.</t>
  </si>
  <si>
    <t>CUIP</t>
  </si>
  <si>
    <t>NOMBRE</t>
  </si>
  <si>
    <t>PUESTO ACTUAL</t>
  </si>
  <si>
    <t>GRADO MODELO POLICIAL</t>
  </si>
  <si>
    <t>TABULADOR MODELO POLICIAL</t>
  </si>
  <si>
    <t>COMPENSACIONES POR AJUSTE SALARIAL</t>
  </si>
  <si>
    <t>AUMENTO A NIVELES SUPERIORES</t>
  </si>
  <si>
    <t xml:space="preserve">RETROACTIVO NIVELES SUPERIORES </t>
  </si>
  <si>
    <t>TOTAL RENIVELACIÓN</t>
  </si>
  <si>
    <t>SUELDO BASE (BRUTO-MENSUAL)</t>
  </si>
  <si>
    <t>PRESIDENTE MUNICIPAL CONSTITUCIONAL</t>
  </si>
  <si>
    <t>DIRECTOR DE SEGURIDAD PÚBLICA MUNICIPAL</t>
  </si>
  <si>
    <t>SUELDO BRUTO</t>
  </si>
  <si>
    <t xml:space="preserve"> Total Mensual Nómina Sueldo Brtuto Actual</t>
  </si>
  <si>
    <t xml:space="preserve"> Total Mensual Tabulador Modelo Policial</t>
  </si>
  <si>
    <t>COPARTICIPACIÓN</t>
  </si>
  <si>
    <t>SALDO</t>
  </si>
  <si>
    <t>FACTOR AGUINALDO</t>
  </si>
  <si>
    <t>DIAS DE AGUINALDO/ FACTOR AGUINALDO</t>
  </si>
  <si>
    <t>Total de Renivelación</t>
  </si>
  <si>
    <t>Saldo</t>
  </si>
  <si>
    <t>Comprobación</t>
  </si>
  <si>
    <t>Total anual C/</t>
  </si>
  <si>
    <t xml:space="preserve"> días de Aguinaldo</t>
  </si>
  <si>
    <t>Rango</t>
  </si>
  <si>
    <t>Total general</t>
  </si>
  <si>
    <t>Núm. Elementos.</t>
  </si>
  <si>
    <t>Suma Tabular.</t>
  </si>
  <si>
    <t>NUMERO DE ELEMENTOS</t>
  </si>
  <si>
    <t>Diferencia número de elementos</t>
  </si>
  <si>
    <t>Diferencia Tabulador Modelo Policial</t>
  </si>
  <si>
    <t>TOTAL RENIV.  RESTO CORPORACIÓN.</t>
  </si>
  <si>
    <t xml:space="preserve">TOTAL RENIV. ELEMENTOS CON FUNCIONES ESPECIALES.  </t>
  </si>
  <si>
    <t>SUELDO BASE TABULADO ACTUAL MENSUAL</t>
  </si>
  <si>
    <t>SUMA DE OTRAS PERCEPCIONES FIJAS</t>
  </si>
  <si>
    <t>SUELDO BRUTO
=SB+OPF</t>
  </si>
  <si>
    <t>AUMENTO MENSUAL</t>
  </si>
  <si>
    <t>PORCENTAJE DEL AUMENTO</t>
  </si>
  <si>
    <t>DIFERENCIA POR SUELDO EXCEDENTE</t>
  </si>
  <si>
    <t>MONTO ANUAL CON PP DE AGUINALDO</t>
  </si>
  <si>
    <t>Nota: En la columna de " AUMENTO MENSUAL", si el resultado resultará con signo negativo por ningun motivo se le descontará del salario del elemento.</t>
  </si>
  <si>
    <t>IDEAL</t>
  </si>
  <si>
    <t>REAL</t>
  </si>
  <si>
    <t xml:space="preserve">PROMOCIONES </t>
  </si>
  <si>
    <t>CON SIGNO NEGATIVO SON LAS PROMOCIONES PROBABLES PARA ESE GRADO, POR QUE SON EL NÚMERO DE POLICÍAS QUE FALTAN PARA TENER UNA JERARQUIZACIÓN TERCIARÍA CORRECTA.</t>
  </si>
  <si>
    <t>inflación a la nómina por aumento Mensual</t>
  </si>
  <si>
    <t xml:space="preserve">Es decir el gasto extra que se tendrá por el aumento a los sueldos </t>
  </si>
  <si>
    <t>CON SIGNO POSITIVO, SON EL NÚMERO DE POLICÍAS QUE TIENE DE MAS DE, ESE GRADO , DE ACUERDO A LA JERARQUIZACIÓN TERCIARÍA.</t>
  </si>
  <si>
    <t xml:space="preserve">PROYECTO DE MEJORA SALARIAL </t>
  </si>
  <si>
    <t>IMPACTO REAL SALARIAL</t>
  </si>
  <si>
    <t>Total de Renivelación más la Parte Prorcional del Aguinaldo (12 meses + 2.20aguinaldo)</t>
  </si>
  <si>
    <t>TOTAL RECURSO PROPIO</t>
  </si>
  <si>
    <t>Recurso Propio</t>
  </si>
  <si>
    <t xml:space="preserve">APORTACIÓN MUNICIPAL </t>
  </si>
  <si>
    <t xml:space="preserve">Saldo de renivelación </t>
  </si>
  <si>
    <t>Me permito comentar a Usted que la Dirección General de Apoyo Técnico, se encuentra en la disposición de asesorar al beneficiario en la elaboración del proyecto, por lo cual se hace extensiva la invitación a los interesados a presentarse en estas instalaciones con previa cita al correo alejandra.escandon@sspc.gob.mx y a las extenciones 71235</t>
  </si>
  <si>
    <t>Fecha de modificación: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</si>
</sst>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[$-F800]dddd\,\ mmmm\ dd\,\ yyyy"/>
    <numFmt numFmtId="167" formatCode="_-[$$-80A]* #,##0.00_-;\-[$$-80A]* #,##0.00_-;_-[$$-80A]* &quot;-&quot;??_-;_-@_-"/>
    <numFmt numFmtId="168" formatCode="#,##0.0000"/>
    <numFmt numFmtId="169" formatCode="&quot;$&quot;#,##0.00"/>
    <numFmt numFmtId="170" formatCode="#,##0.00_ ;[Red]\-#,##0.00\ "/>
    <numFmt numFmtId="178" formatCode="#,##0.000"/>
    <numFmt numFmtId="181" formatCode="0.000"/>
    <numFmt numFmtId="185" formatCode="0_ ;[Red]\-0\ "/>
  </numFmts>
  <fonts count="94" x14ac:knownFonts="1">
    <font>
      <sz val="11"/>
      <color theme="1"/>
      <name val="Calibri"/>
      <family val="2"/>
      <scheme val="minor"/>
    </font>
    <font>
      <b/>
      <sz val="10"/>
      <color indexed="9"/>
      <name val="Arial Narrow"/>
      <family val="2"/>
    </font>
    <font>
      <b/>
      <sz val="9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b/>
      <sz val="11"/>
      <color indexed="18"/>
      <name val="Arial Narrow"/>
      <family val="2"/>
    </font>
    <font>
      <b/>
      <sz val="11"/>
      <color indexed="60"/>
      <name val="Arial Narrow"/>
      <family val="2"/>
    </font>
    <font>
      <sz val="10"/>
      <color indexed="8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2"/>
      <color indexed="60"/>
      <name val="Arial Narrow"/>
      <family val="2"/>
    </font>
    <font>
      <sz val="9"/>
      <color indexed="8"/>
      <name val="Arial Narrow"/>
      <family val="2"/>
    </font>
    <font>
      <b/>
      <sz val="12"/>
      <color indexed="56"/>
      <name val="Arial Narrow"/>
      <family val="2"/>
    </font>
    <font>
      <b/>
      <sz val="12"/>
      <color indexed="8"/>
      <name val="Arial Narrow"/>
      <family val="2"/>
    </font>
    <font>
      <b/>
      <sz val="11"/>
      <color indexed="18"/>
      <name val="Arial Narrow"/>
      <family val="2"/>
    </font>
    <font>
      <b/>
      <sz val="20"/>
      <color indexed="18"/>
      <name val="Arial Narrow"/>
      <family val="2"/>
    </font>
    <font>
      <b/>
      <sz val="16"/>
      <color indexed="9"/>
      <name val="Arial Narrow"/>
      <family val="2"/>
    </font>
    <font>
      <b/>
      <sz val="12"/>
      <color indexed="18"/>
      <name val="Arial Narrow"/>
      <family val="2"/>
    </font>
    <font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8"/>
      <color indexed="60"/>
      <name val="Arial Narrow"/>
      <family val="2"/>
    </font>
    <font>
      <b/>
      <sz val="11"/>
      <color indexed="60"/>
      <name val="Arial Narrow"/>
      <family val="2"/>
    </font>
    <font>
      <b/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color indexed="55"/>
      <name val="Arial Narrow"/>
      <family val="2"/>
    </font>
    <font>
      <b/>
      <sz val="11"/>
      <color indexed="9"/>
      <name val="Arial Narrow"/>
      <family val="2"/>
    </font>
    <font>
      <sz val="8"/>
      <name val="Calibri"/>
      <family val="2"/>
    </font>
    <font>
      <b/>
      <sz val="8"/>
      <color indexed="60"/>
      <name val="Arial Narrow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27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Arial Narrow"/>
      <family val="2"/>
    </font>
    <font>
      <b/>
      <sz val="10"/>
      <color theme="1"/>
      <name val="Arial Narrow"/>
      <family val="2"/>
    </font>
    <font>
      <b/>
      <sz val="11"/>
      <color theme="4" tint="-0.499984740745262"/>
      <name val="Arial Narrow"/>
      <family val="2"/>
    </font>
    <font>
      <b/>
      <sz val="11"/>
      <color rgb="FFC000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theme="0" tint="-0.249977111117893"/>
      <name val="Arial Narrow"/>
      <family val="2"/>
    </font>
    <font>
      <b/>
      <sz val="11"/>
      <color theme="4" tint="-0.249977111117893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 tint="-0.249977111117893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000080"/>
      <name val="Arial Narrow"/>
      <family val="2"/>
    </font>
    <font>
      <sz val="11"/>
      <color rgb="FF333399"/>
      <name val="Arial Narrow"/>
      <family val="2"/>
    </font>
    <font>
      <sz val="11"/>
      <color theme="0" tint="-0.34998626667073579"/>
      <name val="Arial Narrow"/>
      <family val="2"/>
    </font>
    <font>
      <sz val="12"/>
      <color theme="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 Narrow"/>
      <family val="2"/>
    </font>
    <font>
      <b/>
      <sz val="13"/>
      <color theme="1"/>
      <name val="Calibri"/>
      <family val="2"/>
      <scheme val="minor"/>
    </font>
    <font>
      <b/>
      <sz val="11"/>
      <color theme="3"/>
      <name val="Arial Narrow"/>
      <family val="2"/>
    </font>
    <font>
      <b/>
      <sz val="11"/>
      <color theme="0"/>
      <name val="Arial Narrow"/>
      <family val="2"/>
    </font>
    <font>
      <sz val="25"/>
      <color theme="0"/>
      <name val="Arial Narrow"/>
      <family val="2"/>
    </font>
    <font>
      <sz val="26"/>
      <color theme="0"/>
      <name val="Arial Narrow"/>
      <family val="2"/>
    </font>
    <font>
      <b/>
      <sz val="8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29"/>
      </patternFill>
    </fill>
    <fill>
      <patternFill patternType="solid">
        <fgColor theme="4" tint="0.59999389629810485"/>
        <bgColor indexed="4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45"/>
      </patternFill>
    </fill>
    <fill>
      <patternFill patternType="solid">
        <fgColor theme="5" tint="0.39997558519241921"/>
        <bgColor theme="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45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29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79998168889431442"/>
        <bgColor theme="4" tint="0.79998168889431442"/>
      </patternFill>
    </fill>
  </fills>
  <borders count="9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0"/>
      </right>
      <top style="medium">
        <color indexed="60"/>
      </top>
      <bottom style="thin">
        <color indexed="9"/>
      </bottom>
      <diagonal/>
    </border>
    <border>
      <left/>
      <right style="medium">
        <color indexed="6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56"/>
      </top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9"/>
      </left>
      <right/>
      <top style="thin">
        <color indexed="9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indexed="6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indexed="60"/>
      </right>
      <top style="medium">
        <color rgb="FFC00000"/>
      </top>
      <bottom/>
      <diagonal/>
    </border>
    <border>
      <left style="medium">
        <color rgb="FFC00000"/>
      </left>
      <right style="medium">
        <color indexed="6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00000"/>
      </left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theme="0"/>
      </bottom>
      <diagonal/>
    </border>
    <border>
      <left/>
      <right/>
      <top style="thin">
        <color rgb="FFC00000"/>
      </top>
      <bottom style="thin">
        <color theme="0"/>
      </bottom>
      <diagonal/>
    </border>
    <border>
      <left/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rgb="FFC00000"/>
      </left>
      <right/>
      <top style="thin">
        <color theme="0"/>
      </top>
      <bottom style="thin">
        <color rgb="FFC00000"/>
      </bottom>
      <diagonal/>
    </border>
    <border>
      <left/>
      <right/>
      <top style="thin">
        <color theme="0"/>
      </top>
      <bottom style="thin">
        <color rgb="FFC00000"/>
      </bottom>
      <diagonal/>
    </border>
    <border>
      <left/>
      <right style="thin">
        <color theme="0"/>
      </right>
      <top style="thin">
        <color theme="0"/>
      </top>
      <bottom style="thin">
        <color rgb="FFC00000"/>
      </bottom>
      <diagonal/>
    </border>
  </borders>
  <cellStyleXfs count="10">
    <xf numFmtId="0" fontId="0" fillId="0" borderId="0"/>
    <xf numFmtId="0" fontId="53" fillId="13" borderId="0" applyNumberFormat="0" applyBorder="0" applyAlignment="0" applyProtection="0"/>
    <xf numFmtId="0" fontId="55" fillId="14" borderId="47" applyNumberFormat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/>
    <xf numFmtId="0" fontId="45" fillId="0" borderId="0"/>
    <xf numFmtId="0" fontId="51" fillId="0" borderId="0"/>
    <xf numFmtId="9" fontId="6" fillId="0" borderId="0" applyFont="0" applyFill="0" applyBorder="0" applyAlignment="0" applyProtection="0"/>
  </cellStyleXfs>
  <cellXfs count="449">
    <xf numFmtId="0" fontId="0" fillId="0" borderId="0" xfId="0"/>
    <xf numFmtId="0" fontId="7" fillId="0" borderId="0" xfId="0" applyFont="1"/>
    <xf numFmtId="0" fontId="7" fillId="2" borderId="0" xfId="0" applyFont="1" applyFill="1"/>
    <xf numFmtId="0" fontId="7" fillId="3" borderId="0" xfId="0" applyFont="1" applyFill="1"/>
    <xf numFmtId="0" fontId="7" fillId="0" borderId="0" xfId="0" applyFont="1" applyFill="1"/>
    <xf numFmtId="0" fontId="9" fillId="2" borderId="0" xfId="0" applyFont="1" applyFill="1"/>
    <xf numFmtId="0" fontId="9" fillId="2" borderId="0" xfId="0" applyFont="1" applyFill="1" applyBorder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10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 wrapText="1"/>
    </xf>
    <xf numFmtId="3" fontId="7" fillId="4" borderId="0" xfId="0" applyNumberFormat="1" applyFont="1" applyFill="1"/>
    <xf numFmtId="0" fontId="8" fillId="4" borderId="0" xfId="0" applyFont="1" applyFill="1" applyAlignment="1">
      <alignment horizontal="left"/>
    </xf>
    <xf numFmtId="0" fontId="11" fillId="4" borderId="0" xfId="0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2" fontId="7" fillId="4" borderId="0" xfId="0" applyNumberFormat="1" applyFont="1" applyFill="1"/>
    <xf numFmtId="0" fontId="13" fillId="4" borderId="0" xfId="0" applyFont="1" applyFill="1" applyBorder="1"/>
    <xf numFmtId="0" fontId="10" fillId="4" borderId="0" xfId="0" applyFont="1" applyFill="1"/>
    <xf numFmtId="0" fontId="7" fillId="5" borderId="0" xfId="0" applyFont="1" applyFill="1"/>
    <xf numFmtId="44" fontId="7" fillId="4" borderId="0" xfId="0" applyNumberFormat="1" applyFont="1" applyFill="1"/>
    <xf numFmtId="9" fontId="7" fillId="4" borderId="0" xfId="0" applyNumberFormat="1" applyFont="1" applyFill="1"/>
    <xf numFmtId="0" fontId="15" fillId="5" borderId="1" xfId="0" applyFont="1" applyFill="1" applyBorder="1"/>
    <xf numFmtId="44" fontId="15" fillId="5" borderId="1" xfId="5" applyFont="1" applyFill="1" applyBorder="1"/>
    <xf numFmtId="0" fontId="8" fillId="3" borderId="1" xfId="0" applyFont="1" applyFill="1" applyBorder="1"/>
    <xf numFmtId="44" fontId="8" fillId="3" borderId="1" xfId="5" applyFont="1" applyFill="1" applyBorder="1"/>
    <xf numFmtId="44" fontId="15" fillId="5" borderId="2" xfId="5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3" fillId="2" borderId="0" xfId="0" applyFont="1" applyFill="1" applyAlignment="1">
      <alignment horizontal="left"/>
    </xf>
    <xf numFmtId="0" fontId="7" fillId="6" borderId="0" xfId="0" applyFont="1" applyFill="1"/>
    <xf numFmtId="0" fontId="30" fillId="13" borderId="9" xfId="1" applyFont="1" applyBorder="1" applyAlignment="1">
      <alignment horizontal="center" vertical="center" wrapText="1"/>
    </xf>
    <xf numFmtId="0" fontId="53" fillId="6" borderId="10" xfId="1" applyFill="1" applyBorder="1" applyAlignment="1">
      <alignment vertical="center"/>
    </xf>
    <xf numFmtId="0" fontId="53" fillId="6" borderId="9" xfId="1" applyFill="1" applyBorder="1"/>
    <xf numFmtId="0" fontId="23" fillId="2" borderId="0" xfId="0" applyFont="1" applyFill="1" applyAlignment="1"/>
    <xf numFmtId="0" fontId="1" fillId="3" borderId="1" xfId="0" applyFont="1" applyFill="1" applyBorder="1"/>
    <xf numFmtId="44" fontId="1" fillId="3" borderId="1" xfId="5" applyFont="1" applyFill="1" applyBorder="1"/>
    <xf numFmtId="3" fontId="25" fillId="4" borderId="11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44" fontId="34" fillId="4" borderId="1" xfId="5" applyFont="1" applyFill="1" applyBorder="1" applyAlignment="1">
      <alignment horizontal="center"/>
    </xf>
    <xf numFmtId="0" fontId="10" fillId="5" borderId="0" xfId="0" applyFont="1" applyFill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7" fillId="4" borderId="0" xfId="0" applyFont="1" applyFill="1" applyAlignment="1"/>
    <xf numFmtId="3" fontId="24" fillId="15" borderId="49" xfId="0" applyNumberFormat="1" applyFont="1" applyFill="1" applyBorder="1" applyAlignment="1">
      <alignment horizontal="center"/>
    </xf>
    <xf numFmtId="3" fontId="19" fillId="15" borderId="49" xfId="0" applyNumberFormat="1" applyFont="1" applyFill="1" applyBorder="1" applyAlignment="1">
      <alignment horizontal="center"/>
    </xf>
    <xf numFmtId="3" fontId="7" fillId="16" borderId="0" xfId="0" applyNumberFormat="1" applyFont="1" applyFill="1"/>
    <xf numFmtId="3" fontId="15" fillId="16" borderId="0" xfId="0" applyNumberFormat="1" applyFont="1" applyFill="1" applyAlignment="1">
      <alignment horizontal="right"/>
    </xf>
    <xf numFmtId="3" fontId="15" fillId="16" borderId="0" xfId="0" applyNumberFormat="1" applyFont="1" applyFill="1" applyAlignment="1"/>
    <xf numFmtId="3" fontId="15" fillId="16" borderId="13" xfId="0" applyNumberFormat="1" applyFont="1" applyFill="1" applyBorder="1" applyAlignment="1"/>
    <xf numFmtId="0" fontId="7" fillId="16" borderId="0" xfId="0" applyFont="1" applyFill="1"/>
    <xf numFmtId="3" fontId="27" fillId="16" borderId="0" xfId="0" applyNumberFormat="1" applyFont="1" applyFill="1" applyAlignment="1">
      <alignment horizontal="right"/>
    </xf>
    <xf numFmtId="3" fontId="59" fillId="15" borderId="49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right"/>
    </xf>
    <xf numFmtId="44" fontId="34" fillId="4" borderId="0" xfId="5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15" fillId="17" borderId="1" xfId="0" applyFont="1" applyFill="1" applyBorder="1"/>
    <xf numFmtId="0" fontId="15" fillId="17" borderId="15" xfId="0" applyFont="1" applyFill="1" applyBorder="1"/>
    <xf numFmtId="0" fontId="5" fillId="17" borderId="16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 wrapText="1"/>
    </xf>
    <xf numFmtId="167" fontId="13" fillId="18" borderId="14" xfId="5" applyNumberFormat="1" applyFont="1" applyFill="1" applyBorder="1" applyAlignment="1">
      <alignment horizontal="center"/>
    </xf>
    <xf numFmtId="44" fontId="15" fillId="19" borderId="1" xfId="5" applyFont="1" applyFill="1" applyBorder="1" applyAlignment="1">
      <alignment horizontal="center"/>
    </xf>
    <xf numFmtId="44" fontId="32" fillId="16" borderId="12" xfId="5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/>
    <xf numFmtId="0" fontId="1" fillId="21" borderId="11" xfId="0" applyFont="1" applyFill="1" applyBorder="1" applyAlignment="1">
      <alignment vertical="center"/>
    </xf>
    <xf numFmtId="0" fontId="29" fillId="21" borderId="18" xfId="0" applyFont="1" applyFill="1" applyBorder="1" applyAlignment="1">
      <alignment horizontal="center" vertical="center"/>
    </xf>
    <xf numFmtId="0" fontId="15" fillId="22" borderId="50" xfId="0" applyFont="1" applyFill="1" applyBorder="1" applyAlignment="1"/>
    <xf numFmtId="44" fontId="15" fillId="22" borderId="50" xfId="0" applyNumberFormat="1" applyFont="1" applyFill="1" applyBorder="1" applyAlignment="1"/>
    <xf numFmtId="165" fontId="15" fillId="22" borderId="50" xfId="9" applyNumberFormat="1" applyFont="1" applyFill="1" applyBorder="1" applyAlignment="1">
      <alignment horizontal="center"/>
    </xf>
    <xf numFmtId="44" fontId="15" fillId="22" borderId="50" xfId="5" applyFont="1" applyFill="1" applyBorder="1" applyAlignment="1"/>
    <xf numFmtId="10" fontId="15" fillId="22" borderId="50" xfId="5" applyNumberFormat="1" applyFont="1" applyFill="1" applyBorder="1" applyAlignment="1">
      <alignment horizontal="center"/>
    </xf>
    <xf numFmtId="0" fontId="54" fillId="23" borderId="0" xfId="0" applyFont="1" applyFill="1" applyAlignment="1">
      <alignment horizontal="center" vertical="center"/>
    </xf>
    <xf numFmtId="0" fontId="54" fillId="23" borderId="0" xfId="0" applyFont="1" applyFill="1" applyAlignment="1">
      <alignment vertical="center"/>
    </xf>
    <xf numFmtId="0" fontId="56" fillId="23" borderId="0" xfId="0" applyFont="1" applyFill="1" applyAlignment="1">
      <alignment horizontal="center" vertical="center"/>
    </xf>
    <xf numFmtId="0" fontId="56" fillId="23" borderId="0" xfId="0" applyFont="1" applyFill="1" applyAlignment="1">
      <alignment horizontal="right" vertical="center"/>
    </xf>
    <xf numFmtId="44" fontId="58" fillId="24" borderId="0" xfId="5" applyFont="1" applyFill="1" applyAlignment="1">
      <alignment vertical="center"/>
    </xf>
    <xf numFmtId="44" fontId="10" fillId="18" borderId="19" xfId="5" applyFont="1" applyFill="1" applyBorder="1" applyAlignment="1">
      <alignment horizontal="right" vertical="center" wrapText="1"/>
    </xf>
    <xf numFmtId="44" fontId="10" fillId="24" borderId="19" xfId="5" applyFont="1" applyFill="1" applyBorder="1" applyAlignment="1">
      <alignment horizontal="right" vertical="center" wrapText="1"/>
    </xf>
    <xf numFmtId="44" fontId="10" fillId="17" borderId="19" xfId="5" applyFont="1" applyFill="1" applyBorder="1" applyAlignment="1">
      <alignment horizontal="right" vertical="center" wrapText="1"/>
    </xf>
    <xf numFmtId="44" fontId="11" fillId="24" borderId="19" xfId="5" applyFont="1" applyFill="1" applyBorder="1" applyAlignment="1">
      <alignment horizontal="right" vertical="center" wrapText="1"/>
    </xf>
    <xf numFmtId="0" fontId="4" fillId="25" borderId="0" xfId="0" applyFont="1" applyFill="1" applyAlignment="1">
      <alignment horizontal="left"/>
    </xf>
    <xf numFmtId="0" fontId="8" fillId="25" borderId="0" xfId="0" applyFont="1" applyFill="1" applyAlignment="1">
      <alignment horizontal="left"/>
    </xf>
    <xf numFmtId="0" fontId="8" fillId="26" borderId="0" xfId="0" applyFont="1" applyFill="1" applyAlignment="1">
      <alignment horizontal="left"/>
    </xf>
    <xf numFmtId="0" fontId="4" fillId="26" borderId="0" xfId="0" applyFont="1" applyFill="1" applyAlignment="1">
      <alignment horizontal="left"/>
    </xf>
    <xf numFmtId="0" fontId="60" fillId="26" borderId="0" xfId="0" applyFont="1" applyFill="1" applyAlignment="1">
      <alignment horizontal="left"/>
    </xf>
    <xf numFmtId="0" fontId="7" fillId="27" borderId="0" xfId="0" applyFont="1" applyFill="1"/>
    <xf numFmtId="0" fontId="1" fillId="27" borderId="0" xfId="0" applyFont="1" applyFill="1" applyAlignment="1">
      <alignment horizontal="left"/>
    </xf>
    <xf numFmtId="0" fontId="7" fillId="15" borderId="0" xfId="0" applyFont="1" applyFill="1" applyBorder="1"/>
    <xf numFmtId="0" fontId="2" fillId="4" borderId="20" xfId="0" applyFont="1" applyFill="1" applyBorder="1" applyAlignment="1">
      <alignment horizontal="right" vertical="center"/>
    </xf>
    <xf numFmtId="0" fontId="31" fillId="15" borderId="0" xfId="0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center" vertical="center" wrapText="1"/>
    </xf>
    <xf numFmtId="3" fontId="61" fillId="15" borderId="49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>
      <alignment horizontal="center" vertical="center" wrapText="1"/>
    </xf>
    <xf numFmtId="3" fontId="63" fillId="0" borderId="1" xfId="0" applyNumberFormat="1" applyFont="1" applyFill="1" applyBorder="1" applyAlignment="1">
      <alignment horizontal="center" vertical="center" wrapText="1"/>
    </xf>
    <xf numFmtId="3" fontId="62" fillId="0" borderId="15" xfId="0" applyNumberFormat="1" applyFont="1" applyFill="1" applyBorder="1" applyAlignment="1">
      <alignment horizontal="center" vertical="center" wrapText="1"/>
    </xf>
    <xf numFmtId="3" fontId="62" fillId="0" borderId="51" xfId="0" applyNumberFormat="1" applyFont="1" applyFill="1" applyBorder="1" applyAlignment="1">
      <alignment horizontal="center" vertical="center" wrapText="1"/>
    </xf>
    <xf numFmtId="3" fontId="62" fillId="0" borderId="5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3" fillId="0" borderId="2" xfId="0" applyNumberFormat="1" applyFont="1" applyFill="1" applyBorder="1" applyAlignment="1">
      <alignment horizontal="center" vertical="center" wrapText="1"/>
    </xf>
    <xf numFmtId="3" fontId="62" fillId="0" borderId="53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17" fillId="15" borderId="49" xfId="0" applyNumberFormat="1" applyFont="1" applyFill="1" applyBorder="1" applyAlignment="1" applyProtection="1">
      <alignment horizontal="center" vertical="center" wrapText="1"/>
    </xf>
    <xf numFmtId="0" fontId="56" fillId="28" borderId="47" xfId="2" applyFont="1" applyFill="1" applyAlignment="1">
      <alignment horizontal="center"/>
    </xf>
    <xf numFmtId="168" fontId="7" fillId="4" borderId="0" xfId="0" applyNumberFormat="1" applyFont="1" applyFill="1"/>
    <xf numFmtId="0" fontId="64" fillId="4" borderId="0" xfId="0" applyFont="1" applyFill="1"/>
    <xf numFmtId="0" fontId="10" fillId="4" borderId="0" xfId="0" applyFont="1" applyFill="1" applyAlignment="1"/>
    <xf numFmtId="3" fontId="0" fillId="29" borderId="0" xfId="0" applyNumberFormat="1" applyFill="1" applyAlignment="1">
      <alignment horizontal="center"/>
    </xf>
    <xf numFmtId="3" fontId="0" fillId="30" borderId="0" xfId="0" applyNumberFormat="1" applyFill="1" applyAlignment="1">
      <alignment horizontal="center"/>
    </xf>
    <xf numFmtId="3" fontId="0" fillId="31" borderId="0" xfId="0" applyNumberFormat="1" applyFill="1" applyAlignment="1">
      <alignment horizontal="center"/>
    </xf>
    <xf numFmtId="3" fontId="0" fillId="15" borderId="0" xfId="0" applyNumberFormat="1" applyFill="1" applyAlignment="1">
      <alignment horizontal="center"/>
    </xf>
    <xf numFmtId="3" fontId="0" fillId="32" borderId="0" xfId="0" applyNumberFormat="1" applyFill="1" applyAlignment="1">
      <alignment horizontal="center"/>
    </xf>
    <xf numFmtId="3" fontId="0" fillId="18" borderId="0" xfId="0" applyNumberFormat="1" applyFill="1" applyAlignment="1">
      <alignment horizontal="center"/>
    </xf>
    <xf numFmtId="3" fontId="0" fillId="19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3" fontId="54" fillId="34" borderId="0" xfId="0" applyNumberFormat="1" applyFont="1" applyFill="1" applyAlignment="1">
      <alignment horizontal="center"/>
    </xf>
    <xf numFmtId="44" fontId="34" fillId="4" borderId="1" xfId="5" applyFont="1" applyFill="1" applyBorder="1" applyAlignment="1">
      <alignment horizontal="left"/>
    </xf>
    <xf numFmtId="3" fontId="63" fillId="0" borderId="22" xfId="0" applyNumberFormat="1" applyFont="1" applyFill="1" applyBorder="1" applyAlignment="1">
      <alignment horizontal="center" vertical="center" wrapText="1"/>
    </xf>
    <xf numFmtId="3" fontId="63" fillId="0" borderId="23" xfId="0" applyNumberFormat="1" applyFont="1" applyFill="1" applyBorder="1" applyAlignment="1">
      <alignment horizontal="center" vertical="center" wrapText="1"/>
    </xf>
    <xf numFmtId="3" fontId="62" fillId="0" borderId="54" xfId="0" applyNumberFormat="1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right"/>
    </xf>
    <xf numFmtId="1" fontId="65" fillId="16" borderId="47" xfId="2" applyNumberFormat="1" applyFont="1" applyFill="1" applyAlignment="1">
      <alignment horizontal="center"/>
    </xf>
    <xf numFmtId="164" fontId="19" fillId="15" borderId="49" xfId="0" applyNumberFormat="1" applyFont="1" applyFill="1" applyBorder="1" applyAlignment="1">
      <alignment horizontal="center"/>
    </xf>
    <xf numFmtId="164" fontId="7" fillId="4" borderId="0" xfId="0" applyNumberFormat="1" applyFont="1" applyFill="1" applyAlignment="1"/>
    <xf numFmtId="0" fontId="66" fillId="35" borderId="0" xfId="0" applyFont="1" applyFill="1" applyBorder="1" applyAlignment="1">
      <alignment horizontal="center"/>
    </xf>
    <xf numFmtId="0" fontId="15" fillId="17" borderId="23" xfId="0" applyFont="1" applyFill="1" applyBorder="1"/>
    <xf numFmtId="3" fontId="62" fillId="0" borderId="55" xfId="0" applyNumberFormat="1" applyFont="1" applyFill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0" fillId="0" borderId="0" xfId="0"/>
    <xf numFmtId="0" fontId="28" fillId="13" borderId="9" xfId="1" applyFont="1" applyBorder="1" applyAlignment="1">
      <alignment horizontal="left" vertical="center" wrapText="1"/>
    </xf>
    <xf numFmtId="0" fontId="53" fillId="13" borderId="9" xfId="1" applyBorder="1" applyAlignment="1">
      <alignment horizontal="left" vertical="center" wrapText="1"/>
    </xf>
    <xf numFmtId="0" fontId="28" fillId="13" borderId="24" xfId="1" applyFont="1" applyBorder="1" applyAlignment="1">
      <alignment horizontal="left" vertical="center" wrapText="1"/>
    </xf>
    <xf numFmtId="0" fontId="53" fillId="13" borderId="25" xfId="1" applyBorder="1" applyAlignment="1">
      <alignment horizontal="left" vertical="center" wrapText="1"/>
    </xf>
    <xf numFmtId="0" fontId="53" fillId="13" borderId="10" xfId="1" applyBorder="1" applyAlignment="1">
      <alignment horizontal="left" vertical="center" wrapText="1"/>
    </xf>
    <xf numFmtId="0" fontId="28" fillId="13" borderId="24" xfId="1" applyFont="1" applyBorder="1" applyAlignment="1">
      <alignment horizontal="left" vertical="center"/>
    </xf>
    <xf numFmtId="0" fontId="53" fillId="13" borderId="25" xfId="1" applyBorder="1" applyAlignment="1">
      <alignment horizontal="left" vertical="center"/>
    </xf>
    <xf numFmtId="169" fontId="0" fillId="0" borderId="0" xfId="0" applyNumberFormat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39" fillId="4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169" fontId="42" fillId="10" borderId="0" xfId="0" applyNumberFormat="1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4" fontId="42" fillId="10" borderId="0" xfId="0" applyNumberFormat="1" applyFont="1" applyFill="1" applyAlignment="1">
      <alignment horizontal="center" vertical="center" wrapText="1"/>
    </xf>
    <xf numFmtId="0" fontId="42" fillId="11" borderId="0" xfId="0" applyFont="1" applyFill="1" applyAlignment="1">
      <alignment horizontal="center" vertical="center" wrapText="1"/>
    </xf>
    <xf numFmtId="0" fontId="43" fillId="10" borderId="0" xfId="0" applyFont="1" applyFill="1" applyAlignment="1">
      <alignment horizontal="center" vertical="center" wrapText="1"/>
    </xf>
    <xf numFmtId="0" fontId="42" fillId="9" borderId="0" xfId="0" applyFont="1" applyFill="1" applyAlignment="1">
      <alignment horizontal="center" vertical="center" wrapText="1"/>
    </xf>
    <xf numFmtId="0" fontId="0" fillId="36" borderId="0" xfId="0" applyFill="1"/>
    <xf numFmtId="0" fontId="44" fillId="36" borderId="0" xfId="0" applyFont="1" applyFill="1" applyAlignment="1">
      <alignment horizontal="left"/>
    </xf>
    <xf numFmtId="169" fontId="0" fillId="36" borderId="0" xfId="0" applyNumberFormat="1" applyFill="1" applyAlignment="1">
      <alignment horizontal="center"/>
    </xf>
    <xf numFmtId="0" fontId="44" fillId="36" borderId="0" xfId="0" applyFont="1" applyFill="1"/>
    <xf numFmtId="4" fontId="0" fillId="36" borderId="0" xfId="0" applyNumberFormat="1" applyFill="1"/>
    <xf numFmtId="169" fontId="0" fillId="0" borderId="0" xfId="0" applyNumberFormat="1" applyFill="1" applyAlignment="1">
      <alignment horizontal="center"/>
    </xf>
    <xf numFmtId="8" fontId="7" fillId="4" borderId="0" xfId="0" applyNumberFormat="1" applyFont="1" applyFill="1"/>
    <xf numFmtId="0" fontId="0" fillId="36" borderId="57" xfId="0" applyFill="1" applyBorder="1" applyAlignment="1">
      <alignment vertical="center"/>
    </xf>
    <xf numFmtId="0" fontId="58" fillId="36" borderId="57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5" fillId="22" borderId="50" xfId="0" applyFont="1" applyFill="1" applyBorder="1" applyAlignment="1">
      <alignment horizontal="left" vertical="center"/>
    </xf>
    <xf numFmtId="0" fontId="15" fillId="22" borderId="58" xfId="0" applyFont="1" applyFill="1" applyBorder="1" applyAlignment="1">
      <alignment horizontal="left" vertical="center"/>
    </xf>
    <xf numFmtId="44" fontId="15" fillId="22" borderId="50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4" fontId="7" fillId="0" borderId="0" xfId="5" applyFont="1"/>
    <xf numFmtId="44" fontId="7" fillId="0" borderId="0" xfId="0" applyNumberFormat="1" applyFont="1"/>
    <xf numFmtId="169" fontId="7" fillId="0" borderId="0" xfId="0" applyNumberFormat="1" applyFont="1"/>
    <xf numFmtId="3" fontId="7" fillId="0" borderId="0" xfId="0" applyNumberFormat="1" applyFont="1"/>
    <xf numFmtId="0" fontId="7" fillId="0" borderId="0" xfId="0" applyNumberFormat="1" applyFont="1"/>
    <xf numFmtId="0" fontId="7" fillId="0" borderId="0" xfId="5" applyNumberFormat="1" applyFont="1"/>
    <xf numFmtId="1" fontId="7" fillId="0" borderId="0" xfId="5" applyNumberFormat="1" applyFont="1"/>
    <xf numFmtId="1" fontId="7" fillId="0" borderId="0" xfId="0" applyNumberFormat="1" applyFont="1"/>
    <xf numFmtId="0" fontId="0" fillId="0" borderId="0" xfId="0"/>
    <xf numFmtId="0" fontId="0" fillId="37" borderId="19" xfId="0" applyFont="1" applyFill="1" applyBorder="1" applyAlignment="1">
      <alignment horizontal="center"/>
    </xf>
    <xf numFmtId="0" fontId="7" fillId="36" borderId="3" xfId="0" applyFont="1" applyFill="1" applyBorder="1"/>
    <xf numFmtId="0" fontId="7" fillId="36" borderId="4" xfId="0" applyFont="1" applyFill="1" applyBorder="1"/>
    <xf numFmtId="0" fontId="7" fillId="36" borderId="7" xfId="0" applyFont="1" applyFill="1" applyBorder="1"/>
    <xf numFmtId="0" fontId="7" fillId="36" borderId="8" xfId="0" applyFont="1" applyFill="1" applyBorder="1"/>
    <xf numFmtId="0" fontId="0" fillId="38" borderId="0" xfId="0" applyFill="1"/>
    <xf numFmtId="0" fontId="44" fillId="38" borderId="0" xfId="0" applyFont="1" applyFill="1" applyAlignment="1">
      <alignment horizontal="left"/>
    </xf>
    <xf numFmtId="0" fontId="44" fillId="38" borderId="0" xfId="0" applyFont="1" applyFill="1"/>
    <xf numFmtId="43" fontId="0" fillId="38" borderId="0" xfId="0" applyNumberFormat="1" applyFill="1" applyAlignment="1">
      <alignment vertical="center"/>
    </xf>
    <xf numFmtId="169" fontId="0" fillId="38" borderId="0" xfId="0" applyNumberFormat="1" applyFill="1" applyAlignment="1">
      <alignment horizontal="center"/>
    </xf>
    <xf numFmtId="4" fontId="0" fillId="38" borderId="0" xfId="0" applyNumberFormat="1" applyFill="1"/>
    <xf numFmtId="0" fontId="0" fillId="0" borderId="0" xfId="0" applyFill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58" fillId="38" borderId="0" xfId="0" applyFont="1" applyFill="1" applyAlignment="1">
      <alignment horizontal="right" vertical="center"/>
    </xf>
    <xf numFmtId="0" fontId="67" fillId="38" borderId="0" xfId="0" applyFont="1" applyFill="1" applyBorder="1" applyAlignment="1">
      <alignment vertical="center" wrapText="1"/>
    </xf>
    <xf numFmtId="0" fontId="58" fillId="38" borderId="0" xfId="0" applyFont="1" applyFill="1" applyAlignment="1">
      <alignment horizontal="right" wrapText="1"/>
    </xf>
    <xf numFmtId="178" fontId="7" fillId="0" borderId="0" xfId="0" applyNumberFormat="1" applyFont="1"/>
    <xf numFmtId="0" fontId="0" fillId="36" borderId="0" xfId="0" applyFill="1"/>
    <xf numFmtId="44" fontId="68" fillId="25" borderId="19" xfId="5" applyFont="1" applyFill="1" applyBorder="1"/>
    <xf numFmtId="0" fontId="69" fillId="38" borderId="0" xfId="0" applyFont="1" applyFill="1"/>
    <xf numFmtId="44" fontId="68" fillId="25" borderId="19" xfId="0" applyNumberFormat="1" applyFont="1" applyFill="1" applyBorder="1"/>
    <xf numFmtId="170" fontId="68" fillId="25" borderId="19" xfId="0" applyNumberFormat="1" applyFont="1" applyFill="1" applyBorder="1"/>
    <xf numFmtId="44" fontId="68" fillId="37" borderId="19" xfId="5" applyFont="1" applyFill="1" applyBorder="1"/>
    <xf numFmtId="44" fontId="0" fillId="25" borderId="19" xfId="0" applyNumberFormat="1" applyFill="1" applyBorder="1" applyAlignment="1">
      <alignment vertical="center"/>
    </xf>
    <xf numFmtId="167" fontId="45" fillId="25" borderId="19" xfId="5" applyNumberFormat="1" applyFont="1" applyFill="1" applyBorder="1" applyAlignment="1">
      <alignment vertical="center"/>
    </xf>
    <xf numFmtId="169" fontId="0" fillId="25" borderId="19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3" fillId="17" borderId="26" xfId="0" applyFont="1" applyFill="1" applyBorder="1"/>
    <xf numFmtId="44" fontId="0" fillId="25" borderId="0" xfId="0" applyNumberFormat="1" applyFont="1" applyFill="1"/>
    <xf numFmtId="44" fontId="0" fillId="0" borderId="0" xfId="0" applyNumberFormat="1" applyFill="1"/>
    <xf numFmtId="9" fontId="68" fillId="25" borderId="19" xfId="9" applyNumberFormat="1" applyFont="1" applyFill="1" applyBorder="1" applyAlignment="1">
      <alignment horizontal="center"/>
    </xf>
    <xf numFmtId="0" fontId="70" fillId="38" borderId="0" xfId="0" applyFont="1" applyFill="1"/>
    <xf numFmtId="0" fontId="58" fillId="25" borderId="0" xfId="0" applyFont="1" applyFill="1"/>
    <xf numFmtId="181" fontId="71" fillId="25" borderId="0" xfId="0" applyNumberFormat="1" applyFont="1" applyFill="1"/>
    <xf numFmtId="0" fontId="72" fillId="4" borderId="0" xfId="0" applyFont="1" applyFill="1"/>
    <xf numFmtId="44" fontId="50" fillId="37" borderId="0" xfId="5" applyFont="1" applyFill="1" applyBorder="1"/>
    <xf numFmtId="44" fontId="56" fillId="23" borderId="0" xfId="5" applyFont="1" applyFill="1" applyAlignment="1">
      <alignment horizontal="right" vertical="center"/>
    </xf>
    <xf numFmtId="0" fontId="34" fillId="15" borderId="1" xfId="5" applyNumberFormat="1" applyFont="1" applyFill="1" applyBorder="1" applyAlignment="1">
      <alignment horizontal="center"/>
    </xf>
    <xf numFmtId="0" fontId="73" fillId="3" borderId="0" xfId="0" applyFont="1" applyFill="1"/>
    <xf numFmtId="0" fontId="73" fillId="4" borderId="0" xfId="0" applyFont="1" applyFill="1"/>
    <xf numFmtId="0" fontId="74" fillId="4" borderId="0" xfId="0" applyFont="1" applyFill="1"/>
    <xf numFmtId="43" fontId="74" fillId="4" borderId="0" xfId="3" applyFont="1" applyFill="1"/>
    <xf numFmtId="0" fontId="73" fillId="2" borderId="0" xfId="0" applyFont="1" applyFill="1"/>
    <xf numFmtId="43" fontId="73" fillId="2" borderId="0" xfId="3" applyFont="1" applyFill="1"/>
    <xf numFmtId="44" fontId="73" fillId="4" borderId="0" xfId="0" applyNumberFormat="1" applyFont="1" applyFill="1"/>
    <xf numFmtId="44" fontId="74" fillId="4" borderId="0" xfId="0" applyNumberFormat="1" applyFont="1" applyFill="1"/>
    <xf numFmtId="0" fontId="75" fillId="2" borderId="0" xfId="0" applyFont="1" applyFill="1"/>
    <xf numFmtId="0" fontId="76" fillId="3" borderId="0" xfId="0" applyFont="1" applyFill="1"/>
    <xf numFmtId="0" fontId="77" fillId="0" borderId="0" xfId="0" applyFont="1"/>
    <xf numFmtId="0" fontId="7" fillId="39" borderId="0" xfId="0" applyFont="1" applyFill="1"/>
    <xf numFmtId="0" fontId="77" fillId="39" borderId="0" xfId="0" applyFont="1" applyFill="1"/>
    <xf numFmtId="0" fontId="0" fillId="0" borderId="0" xfId="0"/>
    <xf numFmtId="0" fontId="15" fillId="36" borderId="49" xfId="0" applyFont="1" applyFill="1" applyBorder="1" applyAlignment="1" applyProtection="1">
      <alignment horizontal="center"/>
    </xf>
    <xf numFmtId="44" fontId="15" fillId="40" borderId="50" xfId="5" applyFont="1" applyFill="1" applyBorder="1" applyAlignment="1" applyProtection="1"/>
    <xf numFmtId="49" fontId="0" fillId="0" borderId="0" xfId="0" applyNumberFormat="1" applyFill="1"/>
    <xf numFmtId="0" fontId="78" fillId="36" borderId="0" xfId="0" applyFont="1" applyFill="1" applyAlignment="1">
      <alignment horizontal="right"/>
    </xf>
    <xf numFmtId="0" fontId="18" fillId="4" borderId="0" xfId="0" applyFont="1" applyFill="1" applyAlignment="1">
      <alignment wrapText="1"/>
    </xf>
    <xf numFmtId="4" fontId="0" fillId="0" borderId="11" xfId="0" applyNumberFormat="1" applyFill="1" applyBorder="1"/>
    <xf numFmtId="4" fontId="0" fillId="0" borderId="27" xfId="0" applyNumberFormat="1" applyFill="1" applyBorder="1"/>
    <xf numFmtId="0" fontId="13" fillId="17" borderId="26" xfId="0" applyFont="1" applyFill="1" applyBorder="1" applyAlignment="1">
      <alignment horizontal="center"/>
    </xf>
    <xf numFmtId="0" fontId="15" fillId="17" borderId="23" xfId="0" applyFont="1" applyFill="1" applyBorder="1" applyAlignment="1">
      <alignment horizontal="center" vertical="center"/>
    </xf>
    <xf numFmtId="0" fontId="15" fillId="17" borderId="1" xfId="0" applyFont="1" applyFill="1" applyBorder="1" applyProtection="1"/>
    <xf numFmtId="0" fontId="79" fillId="0" borderId="28" xfId="0" applyFont="1" applyBorder="1" applyAlignment="1">
      <alignment horizontal="center" vertical="center" wrapText="1"/>
    </xf>
    <xf numFmtId="0" fontId="80" fillId="0" borderId="28" xfId="0" applyFont="1" applyFill="1" applyBorder="1"/>
    <xf numFmtId="0" fontId="79" fillId="41" borderId="59" xfId="0" applyFont="1" applyFill="1" applyBorder="1" applyAlignment="1">
      <alignment horizontal="center" vertical="center" wrapText="1"/>
    </xf>
    <xf numFmtId="169" fontId="68" fillId="0" borderId="0" xfId="0" applyNumberFormat="1" applyFont="1"/>
    <xf numFmtId="0" fontId="68" fillId="0" borderId="0" xfId="0" applyFont="1" applyFill="1"/>
    <xf numFmtId="185" fontId="68" fillId="41" borderId="60" xfId="0" applyNumberFormat="1" applyFont="1" applyFill="1" applyBorder="1" applyAlignment="1">
      <alignment horizontal="center" vertical="center"/>
    </xf>
    <xf numFmtId="185" fontId="81" fillId="41" borderId="61" xfId="0" applyNumberFormat="1" applyFont="1" applyFill="1" applyBorder="1" applyAlignment="1">
      <alignment horizontal="center" vertical="center"/>
    </xf>
    <xf numFmtId="1" fontId="68" fillId="0" borderId="0" xfId="0" applyNumberFormat="1" applyFont="1" applyAlignment="1">
      <alignment horizontal="center" vertical="center"/>
    </xf>
    <xf numFmtId="8" fontId="68" fillId="41" borderId="60" xfId="0" applyNumberFormat="1" applyFont="1" applyFill="1" applyBorder="1"/>
    <xf numFmtId="8" fontId="81" fillId="41" borderId="61" xfId="0" applyNumberFormat="1" applyFont="1" applyFill="1" applyBorder="1"/>
    <xf numFmtId="8" fontId="13" fillId="17" borderId="22" xfId="5" applyNumberFormat="1" applyFont="1" applyFill="1" applyBorder="1"/>
    <xf numFmtId="8" fontId="15" fillId="17" borderId="22" xfId="5" applyNumberFormat="1" applyFont="1" applyFill="1" applyBorder="1"/>
    <xf numFmtId="0" fontId="0" fillId="0" borderId="0" xfId="0"/>
    <xf numFmtId="0" fontId="82" fillId="0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Fill="1" applyAlignment="1">
      <alignment horizontal="center"/>
    </xf>
    <xf numFmtId="44" fontId="32" fillId="16" borderId="12" xfId="5" applyFont="1" applyFill="1" applyBorder="1" applyAlignment="1" applyProtection="1">
      <alignment horizontal="center" vertical="center"/>
    </xf>
    <xf numFmtId="0" fontId="0" fillId="0" borderId="0" xfId="0"/>
    <xf numFmtId="0" fontId="0" fillId="36" borderId="0" xfId="0" applyFill="1"/>
    <xf numFmtId="0" fontId="5" fillId="42" borderId="62" xfId="0" applyFont="1" applyFill="1" applyBorder="1" applyAlignment="1">
      <alignment horizontal="center"/>
    </xf>
    <xf numFmtId="3" fontId="62" fillId="42" borderId="49" xfId="0" applyNumberFormat="1" applyFont="1" applyFill="1" applyBorder="1" applyAlignment="1">
      <alignment horizontal="center" vertical="center" wrapText="1"/>
    </xf>
    <xf numFmtId="3" fontId="62" fillId="42" borderId="49" xfId="0" applyNumberFormat="1" applyFont="1" applyFill="1" applyBorder="1" applyAlignment="1" applyProtection="1">
      <alignment horizontal="center" vertical="center" wrapText="1"/>
    </xf>
    <xf numFmtId="3" fontId="21" fillId="42" borderId="49" xfId="0" applyNumberFormat="1" applyFont="1" applyFill="1" applyBorder="1" applyAlignment="1">
      <alignment horizontal="center"/>
    </xf>
    <xf numFmtId="3" fontId="19" fillId="42" borderId="49" xfId="0" applyNumberFormat="1" applyFont="1" applyFill="1" applyBorder="1" applyAlignment="1">
      <alignment horizontal="center"/>
    </xf>
    <xf numFmtId="44" fontId="10" fillId="42" borderId="12" xfId="5" applyFont="1" applyFill="1" applyBorder="1" applyAlignment="1">
      <alignment horizontal="center" vertical="center" wrapText="1"/>
    </xf>
    <xf numFmtId="165" fontId="15" fillId="42" borderId="12" xfId="0" applyNumberFormat="1" applyFont="1" applyFill="1" applyBorder="1" applyAlignment="1">
      <alignment horizontal="left" vertical="center" wrapText="1" indent="1"/>
    </xf>
    <xf numFmtId="165" fontId="15" fillId="42" borderId="12" xfId="0" applyNumberFormat="1" applyFont="1" applyFill="1" applyBorder="1" applyAlignment="1" applyProtection="1">
      <alignment horizontal="left" vertical="center" wrapText="1" indent="1"/>
    </xf>
    <xf numFmtId="165" fontId="20" fillId="42" borderId="12" xfId="0" applyNumberFormat="1" applyFont="1" applyFill="1" applyBorder="1" applyAlignment="1">
      <alignment horizontal="left" vertical="center" wrapText="1" indent="2"/>
    </xf>
    <xf numFmtId="0" fontId="15" fillId="17" borderId="29" xfId="0" applyFont="1" applyFill="1" applyBorder="1"/>
    <xf numFmtId="44" fontId="34" fillId="4" borderId="23" xfId="5" applyFont="1" applyFill="1" applyBorder="1" applyAlignment="1" applyProtection="1">
      <alignment horizontal="center"/>
    </xf>
    <xf numFmtId="0" fontId="33" fillId="17" borderId="14" xfId="0" applyFont="1" applyFill="1" applyBorder="1" applyAlignment="1">
      <alignment horizontal="center" vertical="center" wrapText="1"/>
    </xf>
    <xf numFmtId="44" fontId="15" fillId="33" borderId="30" xfId="5" applyFont="1" applyFill="1" applyBorder="1" applyAlignment="1">
      <alignment horizontal="center"/>
    </xf>
    <xf numFmtId="44" fontId="15" fillId="33" borderId="31" xfId="5" applyFont="1" applyFill="1" applyBorder="1" applyAlignment="1">
      <alignment horizontal="center"/>
    </xf>
    <xf numFmtId="0" fontId="15" fillId="5" borderId="2" xfId="0" applyFont="1" applyFill="1" applyBorder="1"/>
    <xf numFmtId="44" fontId="15" fillId="43" borderId="50" xfId="5" applyFont="1" applyFill="1" applyBorder="1" applyAlignment="1" applyProtection="1"/>
    <xf numFmtId="44" fontId="10" fillId="42" borderId="19" xfId="5" applyFont="1" applyFill="1" applyBorder="1" applyAlignment="1" applyProtection="1">
      <alignment horizontal="right" vertical="center" wrapText="1"/>
    </xf>
    <xf numFmtId="44" fontId="68" fillId="42" borderId="19" xfId="5" applyFont="1" applyFill="1" applyBorder="1"/>
    <xf numFmtId="0" fontId="15" fillId="42" borderId="1" xfId="0" applyFont="1" applyFill="1" applyBorder="1"/>
    <xf numFmtId="0" fontId="82" fillId="42" borderId="0" xfId="0" applyFont="1" applyFill="1"/>
    <xf numFmtId="0" fontId="85" fillId="44" borderId="0" xfId="0" applyFont="1" applyFill="1" applyAlignment="1">
      <alignment horizontal="center" vertical="center" wrapText="1"/>
    </xf>
    <xf numFmtId="1" fontId="15" fillId="43" borderId="50" xfId="5" applyNumberFormat="1" applyFont="1" applyFill="1" applyBorder="1" applyAlignment="1" applyProtection="1"/>
    <xf numFmtId="44" fontId="15" fillId="33" borderId="63" xfId="5" applyFont="1" applyFill="1" applyBorder="1" applyAlignment="1">
      <alignment horizontal="center"/>
    </xf>
    <xf numFmtId="1" fontId="15" fillId="33" borderId="64" xfId="5" applyNumberFormat="1" applyFont="1" applyFill="1" applyBorder="1" applyAlignment="1">
      <alignment horizontal="center"/>
    </xf>
    <xf numFmtId="1" fontId="15" fillId="33" borderId="65" xfId="5" applyNumberFormat="1" applyFont="1" applyFill="1" applyBorder="1" applyAlignment="1">
      <alignment horizontal="center"/>
    </xf>
    <xf numFmtId="1" fontId="15" fillId="33" borderId="63" xfId="5" applyNumberFormat="1" applyFont="1" applyFill="1" applyBorder="1" applyAlignment="1">
      <alignment horizontal="center"/>
    </xf>
    <xf numFmtId="44" fontId="34" fillId="4" borderId="1" xfId="5" applyFont="1" applyFill="1" applyBorder="1" applyAlignment="1" applyProtection="1">
      <alignment horizontal="left"/>
    </xf>
    <xf numFmtId="0" fontId="58" fillId="36" borderId="0" xfId="0" applyFont="1" applyFill="1"/>
    <xf numFmtId="0" fontId="15" fillId="17" borderId="15" xfId="0" applyFont="1" applyFill="1" applyBorder="1" applyProtection="1"/>
    <xf numFmtId="0" fontId="15" fillId="17" borderId="29" xfId="0" applyFont="1" applyFill="1" applyBorder="1" applyProtection="1"/>
    <xf numFmtId="1" fontId="15" fillId="33" borderId="65" xfId="5" applyNumberFormat="1" applyFont="1" applyFill="1" applyBorder="1" applyAlignment="1" applyProtection="1">
      <alignment horizontal="center"/>
    </xf>
    <xf numFmtId="44" fontId="15" fillId="33" borderId="31" xfId="5" applyFont="1" applyFill="1" applyBorder="1" applyAlignment="1" applyProtection="1">
      <alignment horizontal="center"/>
    </xf>
    <xf numFmtId="167" fontId="13" fillId="18" borderId="14" xfId="5" applyNumberFormat="1" applyFont="1" applyFill="1" applyBorder="1" applyAlignment="1" applyProtection="1">
      <alignment horizontal="center"/>
    </xf>
    <xf numFmtId="44" fontId="15" fillId="19" borderId="1" xfId="5" applyFont="1" applyFill="1" applyBorder="1" applyAlignment="1" applyProtection="1">
      <alignment horizontal="center"/>
    </xf>
    <xf numFmtId="0" fontId="0" fillId="0" borderId="19" xfId="0" applyBorder="1"/>
    <xf numFmtId="0" fontId="57" fillId="45" borderId="66" xfId="0" applyFont="1" applyFill="1" applyBorder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1" fontId="81" fillId="0" borderId="19" xfId="0" applyNumberFormat="1" applyFont="1" applyBorder="1"/>
    <xf numFmtId="1" fontId="86" fillId="0" borderId="19" xfId="0" applyNumberFormat="1" applyFont="1" applyBorder="1"/>
    <xf numFmtId="167" fontId="0" fillId="38" borderId="0" xfId="0" applyNumberFormat="1" applyFill="1"/>
    <xf numFmtId="44" fontId="0" fillId="38" borderId="0" xfId="0" applyNumberFormat="1" applyFill="1"/>
    <xf numFmtId="0" fontId="52" fillId="0" borderId="19" xfId="7" applyFont="1" applyFill="1" applyBorder="1" applyAlignment="1" applyProtection="1">
      <alignment horizontal="center" vertical="center" wrapText="1"/>
    </xf>
    <xf numFmtId="44" fontId="53" fillId="36" borderId="0" xfId="5" applyFont="1" applyFill="1" applyAlignment="1" applyProtection="1">
      <alignment horizontal="center" vertical="center"/>
    </xf>
    <xf numFmtId="0" fontId="18" fillId="18" borderId="19" xfId="8" applyFont="1" applyFill="1" applyBorder="1" applyAlignment="1">
      <alignment horizontal="left" vertical="center" wrapText="1"/>
    </xf>
    <xf numFmtId="0" fontId="87" fillId="18" borderId="19" xfId="0" applyFont="1" applyFill="1" applyBorder="1" applyAlignment="1">
      <alignment horizontal="left" vertical="center"/>
    </xf>
    <xf numFmtId="0" fontId="0" fillId="0" borderId="3" xfId="0" applyBorder="1"/>
    <xf numFmtId="0" fontId="0" fillId="0" borderId="3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wrapText="1"/>
    </xf>
    <xf numFmtId="0" fontId="0" fillId="0" borderId="7" xfId="0" applyBorder="1"/>
    <xf numFmtId="0" fontId="0" fillId="0" borderId="28" xfId="0" applyBorder="1"/>
    <xf numFmtId="0" fontId="0" fillId="0" borderId="8" xfId="0" applyBorder="1"/>
    <xf numFmtId="43" fontId="53" fillId="0" borderId="19" xfId="3" applyFont="1" applyBorder="1" applyAlignment="1">
      <alignment vertical="center"/>
    </xf>
    <xf numFmtId="43" fontId="58" fillId="0" borderId="19" xfId="3" applyFont="1" applyBorder="1" applyAlignment="1">
      <alignment vertical="center"/>
    </xf>
    <xf numFmtId="43" fontId="88" fillId="0" borderId="19" xfId="3" applyFont="1" applyBorder="1"/>
    <xf numFmtId="43" fontId="0" fillId="0" borderId="6" xfId="0" applyNumberFormat="1" applyBorder="1"/>
    <xf numFmtId="0" fontId="58" fillId="46" borderId="19" xfId="0" applyFont="1" applyFill="1" applyBorder="1" applyAlignment="1">
      <alignment horizontal="center" wrapText="1"/>
    </xf>
    <xf numFmtId="0" fontId="69" fillId="38" borderId="19" xfId="0" applyFont="1" applyFill="1" applyBorder="1" applyAlignment="1">
      <alignment horizontal="center" wrapText="1"/>
    </xf>
    <xf numFmtId="3" fontId="93" fillId="52" borderId="85" xfId="0" applyNumberFormat="1" applyFont="1" applyFill="1" applyBorder="1" applyAlignment="1">
      <alignment horizontal="left"/>
    </xf>
    <xf numFmtId="3" fontId="93" fillId="52" borderId="83" xfId="0" applyNumberFormat="1" applyFont="1" applyFill="1" applyBorder="1" applyAlignment="1">
      <alignment horizontal="left"/>
    </xf>
    <xf numFmtId="3" fontId="93" fillId="52" borderId="84" xfId="0" applyNumberFormat="1" applyFont="1" applyFill="1" applyBorder="1" applyAlignment="1">
      <alignment horizontal="left"/>
    </xf>
    <xf numFmtId="3" fontId="93" fillId="45" borderId="95" xfId="0" applyNumberFormat="1" applyFont="1" applyFill="1" applyBorder="1" applyAlignment="1">
      <alignment horizontal="left"/>
    </xf>
    <xf numFmtId="3" fontId="93" fillId="45" borderId="96" xfId="0" applyNumberFormat="1" applyFont="1" applyFill="1" applyBorder="1" applyAlignment="1">
      <alignment horizontal="left"/>
    </xf>
    <xf numFmtId="3" fontId="93" fillId="45" borderId="97" xfId="0" applyNumberFormat="1" applyFont="1" applyFill="1" applyBorder="1" applyAlignment="1">
      <alignment horizontal="left"/>
    </xf>
    <xf numFmtId="3" fontId="93" fillId="45" borderId="85" xfId="0" applyNumberFormat="1" applyFont="1" applyFill="1" applyBorder="1" applyAlignment="1">
      <alignment horizontal="left"/>
    </xf>
    <xf numFmtId="3" fontId="93" fillId="45" borderId="83" xfId="0" applyNumberFormat="1" applyFont="1" applyFill="1" applyBorder="1" applyAlignment="1">
      <alignment horizontal="left"/>
    </xf>
    <xf numFmtId="3" fontId="93" fillId="45" borderId="84" xfId="0" applyNumberFormat="1" applyFont="1" applyFill="1" applyBorder="1" applyAlignment="1">
      <alignment horizontal="left"/>
    </xf>
    <xf numFmtId="0" fontId="65" fillId="16" borderId="86" xfId="2" applyFont="1" applyFill="1" applyBorder="1" applyAlignment="1">
      <alignment horizontal="left"/>
    </xf>
    <xf numFmtId="0" fontId="65" fillId="16" borderId="87" xfId="2" applyFont="1" applyFill="1" applyBorder="1" applyAlignment="1">
      <alignment horizontal="left"/>
    </xf>
    <xf numFmtId="0" fontId="65" fillId="16" borderId="88" xfId="2" applyFont="1" applyFill="1" applyBorder="1" applyAlignment="1">
      <alignment horizontal="left"/>
    </xf>
    <xf numFmtId="0" fontId="56" fillId="28" borderId="86" xfId="2" applyFont="1" applyFill="1" applyBorder="1" applyAlignment="1">
      <alignment horizontal="center"/>
    </xf>
    <xf numFmtId="0" fontId="56" fillId="28" borderId="87" xfId="2" applyFont="1" applyFill="1" applyBorder="1" applyAlignment="1">
      <alignment horizontal="center"/>
    </xf>
    <xf numFmtId="0" fontId="56" fillId="28" borderId="88" xfId="2" applyFont="1" applyFill="1" applyBorder="1" applyAlignment="1">
      <alignment horizontal="center"/>
    </xf>
    <xf numFmtId="3" fontId="0" fillId="19" borderId="82" xfId="0" applyNumberFormat="1" applyFont="1" applyFill="1" applyBorder="1" applyAlignment="1">
      <alignment horizontal="left"/>
    </xf>
    <xf numFmtId="3" fontId="0" fillId="19" borderId="83" xfId="0" applyNumberFormat="1" applyFont="1" applyFill="1" applyBorder="1" applyAlignment="1">
      <alignment horizontal="left"/>
    </xf>
    <xf numFmtId="3" fontId="0" fillId="19" borderId="84" xfId="0" applyNumberFormat="1" applyFont="1" applyFill="1" applyBorder="1" applyAlignment="1">
      <alignment horizontal="left"/>
    </xf>
    <xf numFmtId="3" fontId="54" fillId="34" borderId="82" xfId="0" applyNumberFormat="1" applyFont="1" applyFill="1" applyBorder="1" applyAlignment="1">
      <alignment horizontal="left"/>
    </xf>
    <xf numFmtId="3" fontId="54" fillId="34" borderId="83" xfId="0" applyNumberFormat="1" applyFont="1" applyFill="1" applyBorder="1" applyAlignment="1">
      <alignment horizontal="left"/>
    </xf>
    <xf numFmtId="3" fontId="54" fillId="34" borderId="84" xfId="0" applyNumberFormat="1" applyFont="1" applyFill="1" applyBorder="1" applyAlignment="1">
      <alignment horizontal="left"/>
    </xf>
    <xf numFmtId="0" fontId="57" fillId="45" borderId="89" xfId="0" applyFont="1" applyFill="1" applyBorder="1" applyAlignment="1">
      <alignment horizontal="center" vertical="center" wrapText="1"/>
    </xf>
    <xf numFmtId="0" fontId="57" fillId="45" borderId="90" xfId="0" applyFont="1" applyFill="1" applyBorder="1" applyAlignment="1">
      <alignment horizontal="center" vertical="center" wrapText="1"/>
    </xf>
    <xf numFmtId="0" fontId="57" fillId="45" borderId="55" xfId="0" applyFont="1" applyFill="1" applyBorder="1" applyAlignment="1">
      <alignment horizontal="center" vertical="center" wrapText="1"/>
    </xf>
    <xf numFmtId="3" fontId="93" fillId="52" borderId="89" xfId="0" applyNumberFormat="1" applyFont="1" applyFill="1" applyBorder="1" applyAlignment="1">
      <alignment horizontal="left"/>
    </xf>
    <xf numFmtId="3" fontId="93" fillId="52" borderId="90" xfId="0" applyNumberFormat="1" applyFont="1" applyFill="1" applyBorder="1" applyAlignment="1">
      <alignment horizontal="left"/>
    </xf>
    <xf numFmtId="3" fontId="93" fillId="52" borderId="91" xfId="0" applyNumberFormat="1" applyFont="1" applyFill="1" applyBorder="1" applyAlignment="1">
      <alignment horizontal="left"/>
    </xf>
    <xf numFmtId="3" fontId="93" fillId="45" borderId="92" xfId="0" applyNumberFormat="1" applyFont="1" applyFill="1" applyBorder="1" applyAlignment="1">
      <alignment horizontal="left"/>
    </xf>
    <xf numFmtId="3" fontId="93" fillId="45" borderId="93" xfId="0" applyNumberFormat="1" applyFont="1" applyFill="1" applyBorder="1" applyAlignment="1">
      <alignment horizontal="left"/>
    </xf>
    <xf numFmtId="3" fontId="93" fillId="45" borderId="94" xfId="0" applyNumberFormat="1" applyFont="1" applyFill="1" applyBorder="1" applyAlignment="1">
      <alignment horizontal="left"/>
    </xf>
    <xf numFmtId="3" fontId="4" fillId="51" borderId="39" xfId="0" applyNumberFormat="1" applyFont="1" applyFill="1" applyBorder="1" applyAlignment="1">
      <alignment horizontal="left" vertical="center" wrapText="1"/>
    </xf>
    <xf numFmtId="3" fontId="4" fillId="51" borderId="43" xfId="0" applyNumberFormat="1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46" xfId="0" applyFont="1" applyFill="1" applyBorder="1" applyAlignment="1">
      <alignment horizontal="center" vertical="center" wrapText="1"/>
    </xf>
    <xf numFmtId="3" fontId="4" fillId="18" borderId="39" xfId="0" applyNumberFormat="1" applyFont="1" applyFill="1" applyBorder="1" applyAlignment="1">
      <alignment horizontal="left" vertical="center" wrapText="1"/>
    </xf>
    <xf numFmtId="3" fontId="4" fillId="18" borderId="43" xfId="0" applyNumberFormat="1" applyFont="1" applyFill="1" applyBorder="1" applyAlignment="1">
      <alignment horizontal="left" vertical="center" wrapText="1"/>
    </xf>
    <xf numFmtId="3" fontId="4" fillId="17" borderId="39" xfId="0" applyNumberFormat="1" applyFont="1" applyFill="1" applyBorder="1" applyAlignment="1">
      <alignment horizontal="left" vertical="center" wrapText="1"/>
    </xf>
    <xf numFmtId="3" fontId="4" fillId="17" borderId="43" xfId="0" applyNumberFormat="1" applyFont="1" applyFill="1" applyBorder="1" applyAlignment="1">
      <alignment horizontal="left" vertical="center" wrapText="1"/>
    </xf>
    <xf numFmtId="0" fontId="26" fillId="42" borderId="0" xfId="0" applyFont="1" applyFill="1" applyBorder="1" applyAlignment="1">
      <alignment horizontal="center" vertical="center" wrapText="1"/>
    </xf>
    <xf numFmtId="0" fontId="0" fillId="42" borderId="0" xfId="0" applyFill="1"/>
    <xf numFmtId="0" fontId="0" fillId="42" borderId="45" xfId="0" applyFill="1" applyBorder="1"/>
    <xf numFmtId="0" fontId="15" fillId="42" borderId="32" xfId="0" applyFont="1" applyFill="1" applyBorder="1" applyAlignment="1">
      <alignment horizontal="center" vertical="center"/>
    </xf>
    <xf numFmtId="0" fontId="90" fillId="28" borderId="28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 vertical="center"/>
    </xf>
    <xf numFmtId="0" fontId="29" fillId="21" borderId="0" xfId="0" applyFont="1" applyFill="1" applyBorder="1" applyAlignment="1">
      <alignment horizontal="center" vertical="center"/>
    </xf>
    <xf numFmtId="0" fontId="29" fillId="21" borderId="41" xfId="0" applyFont="1" applyFill="1" applyBorder="1" applyAlignment="1">
      <alignment horizontal="center" vertical="center"/>
    </xf>
    <xf numFmtId="0" fontId="38" fillId="42" borderId="62" xfId="0" applyFont="1" applyFill="1" applyBorder="1" applyAlignment="1">
      <alignment horizontal="center"/>
    </xf>
    <xf numFmtId="0" fontId="38" fillId="42" borderId="75" xfId="0" applyFont="1" applyFill="1" applyBorder="1" applyAlignment="1">
      <alignment horizontal="center"/>
    </xf>
    <xf numFmtId="0" fontId="38" fillId="42" borderId="76" xfId="0" applyFont="1" applyFill="1" applyBorder="1" applyAlignment="1">
      <alignment horizontal="center"/>
    </xf>
    <xf numFmtId="3" fontId="24" fillId="49" borderId="37" xfId="0" applyNumberFormat="1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38" xfId="0" applyBorder="1"/>
    <xf numFmtId="0" fontId="56" fillId="50" borderId="77" xfId="0" applyFont="1" applyFill="1" applyBorder="1" applyAlignment="1">
      <alignment horizontal="center" vertical="center" wrapText="1"/>
    </xf>
    <xf numFmtId="0" fontId="56" fillId="50" borderId="78" xfId="0" applyFont="1" applyFill="1" applyBorder="1" applyAlignment="1">
      <alignment horizontal="center" vertical="center" wrapText="1"/>
    </xf>
    <xf numFmtId="3" fontId="0" fillId="32" borderId="79" xfId="0" applyNumberFormat="1" applyFont="1" applyFill="1" applyBorder="1" applyAlignment="1">
      <alignment horizontal="left"/>
    </xf>
    <xf numFmtId="3" fontId="0" fillId="32" borderId="80" xfId="0" applyNumberFormat="1" applyFont="1" applyFill="1" applyBorder="1" applyAlignment="1">
      <alignment horizontal="left"/>
    </xf>
    <xf numFmtId="3" fontId="0" fillId="32" borderId="81" xfId="0" applyNumberFormat="1" applyFont="1" applyFill="1" applyBorder="1" applyAlignment="1">
      <alignment horizontal="left"/>
    </xf>
    <xf numFmtId="3" fontId="0" fillId="33" borderId="82" xfId="0" applyNumberFormat="1" applyFont="1" applyFill="1" applyBorder="1" applyAlignment="1">
      <alignment horizontal="left"/>
    </xf>
    <xf numFmtId="3" fontId="0" fillId="33" borderId="83" xfId="0" applyNumberFormat="1" applyFont="1" applyFill="1" applyBorder="1" applyAlignment="1">
      <alignment horizontal="left"/>
    </xf>
    <xf numFmtId="3" fontId="0" fillId="33" borderId="84" xfId="0" applyNumberFormat="1" applyFont="1" applyFill="1" applyBorder="1" applyAlignment="1">
      <alignment horizontal="left"/>
    </xf>
    <xf numFmtId="3" fontId="0" fillId="15" borderId="82" xfId="0" applyNumberFormat="1" applyFont="1" applyFill="1" applyBorder="1" applyAlignment="1">
      <alignment horizontal="left"/>
    </xf>
    <xf numFmtId="3" fontId="0" fillId="15" borderId="83" xfId="0" applyNumberFormat="1" applyFont="1" applyFill="1" applyBorder="1" applyAlignment="1">
      <alignment horizontal="left"/>
    </xf>
    <xf numFmtId="3" fontId="0" fillId="15" borderId="84" xfId="0" applyNumberFormat="1" applyFont="1" applyFill="1" applyBorder="1" applyAlignment="1">
      <alignment horizontal="left"/>
    </xf>
    <xf numFmtId="3" fontId="0" fillId="31" borderId="82" xfId="0" applyNumberFormat="1" applyFont="1" applyFill="1" applyBorder="1" applyAlignment="1">
      <alignment horizontal="left"/>
    </xf>
    <xf numFmtId="3" fontId="0" fillId="31" borderId="83" xfId="0" applyNumberFormat="1" applyFont="1" applyFill="1" applyBorder="1" applyAlignment="1">
      <alignment horizontal="left"/>
    </xf>
    <xf numFmtId="3" fontId="0" fillId="31" borderId="84" xfId="0" applyNumberFormat="1" applyFont="1" applyFill="1" applyBorder="1" applyAlignment="1">
      <alignment horizontal="left"/>
    </xf>
    <xf numFmtId="3" fontId="0" fillId="18" borderId="82" xfId="0" applyNumberFormat="1" applyFont="1" applyFill="1" applyBorder="1" applyAlignment="1">
      <alignment horizontal="left"/>
    </xf>
    <xf numFmtId="3" fontId="0" fillId="18" borderId="83" xfId="0" applyNumberFormat="1" applyFont="1" applyFill="1" applyBorder="1" applyAlignment="1">
      <alignment horizontal="left"/>
    </xf>
    <xf numFmtId="3" fontId="0" fillId="18" borderId="84" xfId="0" applyNumberFormat="1" applyFont="1" applyFill="1" applyBorder="1" applyAlignment="1">
      <alignment horizontal="left"/>
    </xf>
    <xf numFmtId="3" fontId="0" fillId="29" borderId="82" xfId="0" applyNumberFormat="1" applyFont="1" applyFill="1" applyBorder="1" applyAlignment="1">
      <alignment horizontal="left"/>
    </xf>
    <xf numFmtId="3" fontId="0" fillId="29" borderId="83" xfId="0" applyNumberFormat="1" applyFont="1" applyFill="1" applyBorder="1" applyAlignment="1">
      <alignment horizontal="left"/>
    </xf>
    <xf numFmtId="3" fontId="0" fillId="29" borderId="84" xfId="0" applyNumberFormat="1" applyFont="1" applyFill="1" applyBorder="1" applyAlignment="1">
      <alignment horizontal="left"/>
    </xf>
    <xf numFmtId="3" fontId="0" fillId="30" borderId="82" xfId="0" applyNumberFormat="1" applyFont="1" applyFill="1" applyBorder="1" applyAlignment="1">
      <alignment horizontal="left"/>
    </xf>
    <xf numFmtId="3" fontId="0" fillId="30" borderId="83" xfId="0" applyNumberFormat="1" applyFont="1" applyFill="1" applyBorder="1" applyAlignment="1">
      <alignment horizontal="left"/>
    </xf>
    <xf numFmtId="3" fontId="0" fillId="30" borderId="84" xfId="0" applyNumberFormat="1" applyFont="1" applyFill="1" applyBorder="1" applyAlignment="1">
      <alignment horizontal="left"/>
    </xf>
    <xf numFmtId="0" fontId="4" fillId="47" borderId="39" xfId="0" applyFont="1" applyFill="1" applyBorder="1" applyAlignment="1">
      <alignment horizontal="left" vertical="center" wrapText="1"/>
    </xf>
    <xf numFmtId="0" fontId="4" fillId="47" borderId="43" xfId="0" applyFont="1" applyFill="1" applyBorder="1" applyAlignment="1">
      <alignment horizontal="left" vertical="center" wrapText="1"/>
    </xf>
    <xf numFmtId="0" fontId="4" fillId="47" borderId="40" xfId="0" applyFont="1" applyFill="1" applyBorder="1" applyAlignment="1">
      <alignment horizontal="left" vertical="center" wrapText="1"/>
    </xf>
    <xf numFmtId="3" fontId="4" fillId="48" borderId="39" xfId="0" applyNumberFormat="1" applyFont="1" applyFill="1" applyBorder="1" applyAlignment="1">
      <alignment horizontal="left" vertical="center" wrapText="1"/>
    </xf>
    <xf numFmtId="3" fontId="4" fillId="48" borderId="43" xfId="0" applyNumberFormat="1" applyFont="1" applyFill="1" applyBorder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35" fillId="21" borderId="19" xfId="0" applyFont="1" applyFill="1" applyBorder="1" applyAlignment="1">
      <alignment horizontal="center" vertical="center"/>
    </xf>
    <xf numFmtId="0" fontId="35" fillId="21" borderId="17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wrapText="1"/>
    </xf>
    <xf numFmtId="0" fontId="37" fillId="15" borderId="67" xfId="0" quotePrefix="1" applyFont="1" applyFill="1" applyBorder="1" applyAlignment="1">
      <alignment horizontal="center" vertical="center" wrapText="1"/>
    </xf>
    <xf numFmtId="0" fontId="37" fillId="15" borderId="68" xfId="0" quotePrefix="1" applyFont="1" applyFill="1" applyBorder="1" applyAlignment="1">
      <alignment horizontal="center" vertical="center" wrapText="1"/>
    </xf>
    <xf numFmtId="3" fontId="14" fillId="12" borderId="69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3" fontId="89" fillId="37" borderId="73" xfId="0" applyNumberFormat="1" applyFont="1" applyFill="1" applyBorder="1" applyAlignment="1">
      <alignment horizontal="center"/>
    </xf>
    <xf numFmtId="3" fontId="89" fillId="37" borderId="74" xfId="0" applyNumberFormat="1" applyFont="1" applyFill="1" applyBorder="1" applyAlignment="1">
      <alignment horizontal="center"/>
    </xf>
    <xf numFmtId="166" fontId="10" fillId="36" borderId="39" xfId="0" applyNumberFormat="1" applyFont="1" applyFill="1" applyBorder="1" applyAlignment="1">
      <alignment horizontal="center"/>
    </xf>
    <xf numFmtId="166" fontId="10" fillId="36" borderId="40" xfId="0" applyNumberFormat="1" applyFont="1" applyFill="1" applyBorder="1" applyAlignment="1">
      <alignment horizontal="center"/>
    </xf>
    <xf numFmtId="0" fontId="12" fillId="42" borderId="62" xfId="0" applyFont="1" applyFill="1" applyBorder="1" applyAlignment="1">
      <alignment horizontal="center"/>
    </xf>
    <xf numFmtId="0" fontId="12" fillId="42" borderId="75" xfId="0" applyFont="1" applyFill="1" applyBorder="1" applyAlignment="1">
      <alignment horizontal="center"/>
    </xf>
    <xf numFmtId="0" fontId="12" fillId="42" borderId="76" xfId="0" applyFont="1" applyFill="1" applyBorder="1" applyAlignment="1">
      <alignment horizontal="center"/>
    </xf>
    <xf numFmtId="0" fontId="16" fillId="20" borderId="17" xfId="0" applyFont="1" applyFill="1" applyBorder="1" applyAlignment="1">
      <alignment horizontal="center" vertical="center" wrapText="1"/>
    </xf>
    <xf numFmtId="3" fontId="14" fillId="12" borderId="33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34" xfId="0" applyBorder="1" applyAlignment="1">
      <alignment horizontal="justify"/>
    </xf>
    <xf numFmtId="0" fontId="0" fillId="0" borderId="33" xfId="0" applyBorder="1" applyAlignment="1">
      <alignment horizontal="justify"/>
    </xf>
    <xf numFmtId="0" fontId="0" fillId="0" borderId="35" xfId="0" applyBorder="1" applyAlignment="1">
      <alignment horizontal="justify"/>
    </xf>
    <xf numFmtId="0" fontId="0" fillId="0" borderId="42" xfId="0" applyBorder="1" applyAlignment="1">
      <alignment horizontal="justify"/>
    </xf>
    <xf numFmtId="0" fontId="0" fillId="0" borderId="36" xfId="0" applyBorder="1" applyAlignment="1">
      <alignment horizontal="justify"/>
    </xf>
    <xf numFmtId="0" fontId="83" fillId="0" borderId="0" xfId="0" applyFont="1" applyAlignment="1">
      <alignment horizontal="center"/>
    </xf>
    <xf numFmtId="169" fontId="39" fillId="0" borderId="0" xfId="0" applyNumberFormat="1" applyFont="1" applyAlignment="1">
      <alignment horizontal="center"/>
    </xf>
    <xf numFmtId="0" fontId="49" fillId="38" borderId="28" xfId="0" applyFont="1" applyFill="1" applyBorder="1" applyAlignment="1">
      <alignment horizontal="center"/>
    </xf>
    <xf numFmtId="0" fontId="16" fillId="42" borderId="32" xfId="0" applyFont="1" applyFill="1" applyBorder="1" applyAlignment="1">
      <alignment horizontal="center" vertical="center"/>
    </xf>
    <xf numFmtId="0" fontId="26" fillId="42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1" fillId="3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7" borderId="0" xfId="0" applyFont="1" applyFill="1" applyAlignment="1">
      <alignment horizontal="center" vertical="center"/>
    </xf>
    <xf numFmtId="0" fontId="39" fillId="8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</cellXfs>
  <cellStyles count="10">
    <cellStyle name="20% - Énfasis2" xfId="1" builtinId="34"/>
    <cellStyle name="Cálculo" xfId="2" builtinId="22"/>
    <cellStyle name="Millares" xfId="3" builtinId="3"/>
    <cellStyle name="Millares 2" xfId="4"/>
    <cellStyle name="Moneda" xfId="5" builtinId="4"/>
    <cellStyle name="Normal" xfId="0" builtinId="0"/>
    <cellStyle name="Normal 2" xfId="6"/>
    <cellStyle name="Normal 4" xfId="7"/>
    <cellStyle name="Normal_Hoja1" xfId="8"/>
    <cellStyle name="Porcentaje" xfId="9" builtinId="5"/>
  </cellStyles>
  <dxfs count="34">
    <dxf>
      <alignment horizontal="center" readingOrder="0"/>
    </dxf>
    <dxf>
      <alignment vertical="center" readingOrder="0"/>
    </dxf>
    <dxf>
      <font>
        <color auto="1"/>
      </font>
    </dxf>
    <dxf>
      <font>
        <color auto="1"/>
      </font>
    </dxf>
    <dxf>
      <border>
        <bottom style="thin">
          <color indexed="64"/>
        </bottom>
      </border>
    </dxf>
    <dxf>
      <font>
        <sz val="10"/>
      </font>
    </dxf>
    <dxf>
      <font>
        <b/>
      </font>
    </dxf>
    <dxf>
      <alignment wrapText="1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 outline="0">
        <top style="medium">
          <color indexed="9"/>
        </top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rgb="FFC00000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9"/>
        </left>
        <right/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5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5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60"/>
        <name val="Arial Narrow"/>
        <scheme val="none"/>
      </font>
      <fill>
        <patternFill patternType="solid">
          <fgColor indexed="64"/>
          <bgColor indexed="4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theme="5" tint="0.79998168889431442"/>
      </font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664323</xdr:colOff>
      <xdr:row>53</xdr:row>
      <xdr:rowOff>112058</xdr:rowOff>
    </xdr:from>
    <xdr:to>
      <xdr:col>7</xdr:col>
      <xdr:colOff>775650</xdr:colOff>
      <xdr:row>55</xdr:row>
      <xdr:rowOff>41636</xdr:rowOff>
    </xdr:to>
    <xdr:sp macro="" textlink="">
      <xdr:nvSpPr>
        <xdr:cNvPr id="47" name="46 Flecha abajo">
          <a:extLst/>
        </xdr:cNvPr>
        <xdr:cNvSpPr/>
      </xdr:nvSpPr>
      <xdr:spPr>
        <a:xfrm>
          <a:off x="3747248" y="18228608"/>
          <a:ext cx="112059" cy="275665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es-MX"/>
        </a:p>
      </xdr:txBody>
    </xdr:sp>
    <xdr:clientData/>
  </xdr:twoCellAnchor>
  <xdr:twoCellAnchor>
    <xdr:from>
      <xdr:col>8</xdr:col>
      <xdr:colOff>664733</xdr:colOff>
      <xdr:row>53</xdr:row>
      <xdr:rowOff>112059</xdr:rowOff>
    </xdr:from>
    <xdr:to>
      <xdr:col>8</xdr:col>
      <xdr:colOff>776792</xdr:colOff>
      <xdr:row>55</xdr:row>
      <xdr:rowOff>41637</xdr:rowOff>
    </xdr:to>
    <xdr:sp macro="" textlink="">
      <xdr:nvSpPr>
        <xdr:cNvPr id="48" name="47 Flecha abajo">
          <a:extLst/>
        </xdr:cNvPr>
        <xdr:cNvSpPr/>
      </xdr:nvSpPr>
      <xdr:spPr>
        <a:xfrm>
          <a:off x="5670177" y="11217088"/>
          <a:ext cx="112059" cy="313765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es-MX"/>
        </a:p>
      </xdr:txBody>
    </xdr:sp>
    <xdr:clientData/>
  </xdr:twoCellAnchor>
  <xdr:twoCellAnchor>
    <xdr:from>
      <xdr:col>9</xdr:col>
      <xdr:colOff>767042</xdr:colOff>
      <xdr:row>53</xdr:row>
      <xdr:rowOff>83297</xdr:rowOff>
    </xdr:from>
    <xdr:to>
      <xdr:col>9</xdr:col>
      <xdr:colOff>868207</xdr:colOff>
      <xdr:row>55</xdr:row>
      <xdr:rowOff>19236</xdr:rowOff>
    </xdr:to>
    <xdr:sp macro="" textlink="">
      <xdr:nvSpPr>
        <xdr:cNvPr id="49" name="48 Flecha abajo">
          <a:extLst/>
        </xdr:cNvPr>
        <xdr:cNvSpPr/>
      </xdr:nvSpPr>
      <xdr:spPr>
        <a:xfrm>
          <a:off x="5672417" y="18206197"/>
          <a:ext cx="112059" cy="275665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es-MX"/>
        </a:p>
      </xdr:txBody>
    </xdr:sp>
    <xdr:clientData/>
  </xdr:twoCellAnchor>
  <xdr:twoCellAnchor editAs="oneCell">
    <xdr:from>
      <xdr:col>10</xdr:col>
      <xdr:colOff>847725</xdr:colOff>
      <xdr:row>141</xdr:row>
      <xdr:rowOff>171450</xdr:rowOff>
    </xdr:from>
    <xdr:to>
      <xdr:col>15</xdr:col>
      <xdr:colOff>66675</xdr:colOff>
      <xdr:row>144</xdr:row>
      <xdr:rowOff>180975</xdr:rowOff>
    </xdr:to>
    <xdr:pic>
      <xdr:nvPicPr>
        <xdr:cNvPr id="16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7202150"/>
          <a:ext cx="560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</xdr:row>
      <xdr:rowOff>104775</xdr:rowOff>
    </xdr:from>
    <xdr:to>
      <xdr:col>6</xdr:col>
      <xdr:colOff>1209675</xdr:colOff>
      <xdr:row>4</xdr:row>
      <xdr:rowOff>57150</xdr:rowOff>
    </xdr:to>
    <xdr:pic>
      <xdr:nvPicPr>
        <xdr:cNvPr id="16174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8600"/>
          <a:ext cx="4238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0</xdr:row>
      <xdr:rowOff>104775</xdr:rowOff>
    </xdr:from>
    <xdr:to>
      <xdr:col>8</xdr:col>
      <xdr:colOff>771525</xdr:colOff>
      <xdr:row>5</xdr:row>
      <xdr:rowOff>200025</xdr:rowOff>
    </xdr:to>
    <xdr:pic>
      <xdr:nvPicPr>
        <xdr:cNvPr id="16175" name="Picture 2" descr="d:\Users\kgallegos\Desktop\PRESENTACIÓN\INICI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9" r="65907" b="83005"/>
        <a:stretch>
          <a:fillRect/>
        </a:stretch>
      </xdr:blipFill>
      <xdr:spPr bwMode="auto">
        <a:xfrm>
          <a:off x="4438650" y="104775"/>
          <a:ext cx="2381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1333500</xdr:colOff>
      <xdr:row>0</xdr:row>
      <xdr:rowOff>161925</xdr:rowOff>
    </xdr:from>
    <xdr:to>
      <xdr:col>12</xdr:col>
      <xdr:colOff>676275</xdr:colOff>
      <xdr:row>4</xdr:row>
      <xdr:rowOff>66675</xdr:rowOff>
    </xdr:to>
    <xdr:pic>
      <xdr:nvPicPr>
        <xdr:cNvPr id="168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5591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</xdr:row>
      <xdr:rowOff>0</xdr:rowOff>
    </xdr:from>
    <xdr:to>
      <xdr:col>3</xdr:col>
      <xdr:colOff>0</xdr:colOff>
      <xdr:row>4</xdr:row>
      <xdr:rowOff>171450</xdr:rowOff>
    </xdr:to>
    <xdr:pic>
      <xdr:nvPicPr>
        <xdr:cNvPr id="16813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4953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1057275</xdr:colOff>
      <xdr:row>0</xdr:row>
      <xdr:rowOff>28575</xdr:rowOff>
    </xdr:from>
    <xdr:to>
      <xdr:col>7</xdr:col>
      <xdr:colOff>1171575</xdr:colOff>
      <xdr:row>4</xdr:row>
      <xdr:rowOff>171450</xdr:rowOff>
    </xdr:to>
    <xdr:pic>
      <xdr:nvPicPr>
        <xdr:cNvPr id="16814" name="Picture 2" descr="d:\Users\kgallegos\Desktop\PRESENTACIÓN\INICI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9" r="65907" b="83005"/>
        <a:stretch>
          <a:fillRect/>
        </a:stretch>
      </xdr:blipFill>
      <xdr:spPr bwMode="auto">
        <a:xfrm>
          <a:off x="8591550" y="28575"/>
          <a:ext cx="1714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438150</xdr:colOff>
      <xdr:row>51</xdr:row>
      <xdr:rowOff>76200</xdr:rowOff>
    </xdr:to>
    <xdr:pic>
      <xdr:nvPicPr>
        <xdr:cNvPr id="13573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0500"/>
          <a:ext cx="4248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542925</xdr:colOff>
      <xdr:row>0</xdr:row>
      <xdr:rowOff>104775</xdr:rowOff>
    </xdr:from>
    <xdr:to>
      <xdr:col>13</xdr:col>
      <xdr:colOff>123825</xdr:colOff>
      <xdr:row>51</xdr:row>
      <xdr:rowOff>9525</xdr:rowOff>
    </xdr:to>
    <xdr:pic>
      <xdr:nvPicPr>
        <xdr:cNvPr id="13574" name="Picture 2" descr="d:\Users\kgallegos\Desktop\PRESENTACIÓN\INICI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9" r="65907" b="83005"/>
        <a:stretch>
          <a:fillRect/>
        </a:stretch>
      </xdr:blipFill>
      <xdr:spPr bwMode="auto">
        <a:xfrm>
          <a:off x="7629525" y="104775"/>
          <a:ext cx="2628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38100</xdr:rowOff>
    </xdr:from>
    <xdr:to>
      <xdr:col>6</xdr:col>
      <xdr:colOff>333375</xdr:colOff>
      <xdr:row>7</xdr:row>
      <xdr:rowOff>66675</xdr:rowOff>
    </xdr:to>
    <xdr:pic>
      <xdr:nvPicPr>
        <xdr:cNvPr id="17575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8600"/>
          <a:ext cx="75152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2486025</xdr:colOff>
      <xdr:row>15</xdr:row>
      <xdr:rowOff>85726</xdr:rowOff>
    </xdr:from>
    <xdr:to>
      <xdr:col>3</xdr:col>
      <xdr:colOff>371475</xdr:colOff>
      <xdr:row>17</xdr:row>
      <xdr:rowOff>295275</xdr:rowOff>
    </xdr:to>
    <xdr:cxnSp macro="">
      <xdr:nvCxnSpPr>
        <xdr:cNvPr id="3" name="3 Conector recto de flecha"/>
        <xdr:cNvCxnSpPr/>
      </xdr:nvCxnSpPr>
      <xdr:spPr>
        <a:xfrm flipV="1">
          <a:off x="3248025" y="3648076"/>
          <a:ext cx="419100" cy="590549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escandon/AppData/Local/Microsoft/Windows/Temporary%20Internet%20Files/Content.Outlook/W1K3WNKK/DURANGO/G&#211;MEZ%20PALACIO/Copia%20de%20SIMULADOR%20SALARIAL_GOMEZ%20PALACIO_DURANGO_AEE%20(2)(144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dor Piramide-Salarios"/>
      <sheetName val="Matriz de impacto"/>
      <sheetName val="PROMOCIONES "/>
      <sheetName val="GASTOS NÓMINA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dor" refreshedDate="42810.49548784722" createdVersion="1" refreshedVersion="4" recordCount="30" upgradeOnRefresh="1">
  <cacheSource type="worksheet">
    <worksheetSource ref="L54:P84" sheet="Simulador Piramide-Salarios"/>
  </cacheSource>
  <cacheFields count="5">
    <cacheField name="Rango" numFmtId="0">
      <sharedItems containsBlank="1" count="17">
        <m/>
        <s v="Policía "/>
        <s v="Policía 3°"/>
        <s v="Policía 2°"/>
        <s v="Policía 1°"/>
        <s v="Suboficial"/>
        <s v="Oficial"/>
        <s v="Subinspector"/>
        <s v="Inspector"/>
        <s v="Inspector Jefe"/>
        <s v="Inspector General"/>
        <s v="Comisario"/>
        <s v="Policía (U. Análisis)"/>
        <s v="Policía (U. Reacción)"/>
        <s v="Policía 3° (Jefe U. A.)"/>
        <s v="Policía 3° (Jefe U. R.)"/>
        <s v="Policía 3° " u="1"/>
      </sharedItems>
    </cacheField>
    <cacheField name="Núm. Elementos" numFmtId="0">
      <sharedItems containsBlank="1" containsMixedTypes="1" containsNumber="1" containsInteger="1" minValue="0" maxValue="1"/>
    </cacheField>
    <cacheField name="Suma Tabular" numFmtId="0">
      <sharedItems containsBlank="1" containsMixedTypes="1" containsNumber="1" containsInteger="1" minValue="0" maxValue="0"/>
    </cacheField>
    <cacheField name="Suma Compensación" numFmtId="0">
      <sharedItems containsBlank="1" containsMixedTypes="1" containsNumber="1" containsInteger="1" minValue="0" maxValue="0"/>
    </cacheField>
    <cacheField name="TOTAL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m/>
    <m/>
    <m/>
    <m/>
  </r>
  <r>
    <x v="0"/>
    <n v="1"/>
    <s v="Suma Tabular"/>
    <s v="Suma Compensación"/>
    <s v="TOTAL"/>
  </r>
  <r>
    <x v="1"/>
    <n v="0"/>
    <n v="0"/>
    <n v="0"/>
    <n v="0"/>
  </r>
  <r>
    <x v="2"/>
    <n v="0"/>
    <n v="0"/>
    <n v="0"/>
    <n v="0"/>
  </r>
  <r>
    <x v="3"/>
    <n v="0"/>
    <n v="0"/>
    <n v="0"/>
    <n v="0"/>
  </r>
  <r>
    <x v="4"/>
    <n v="0"/>
    <n v="0"/>
    <n v="0"/>
    <n v="0"/>
  </r>
  <r>
    <x v="5"/>
    <n v="0"/>
    <n v="0"/>
    <n v="0"/>
    <n v="0"/>
  </r>
  <r>
    <x v="6"/>
    <n v="0"/>
    <n v="0"/>
    <n v="0"/>
    <n v="0"/>
  </r>
  <r>
    <x v="7"/>
    <n v="0"/>
    <n v="0"/>
    <n v="0"/>
    <n v="0"/>
  </r>
  <r>
    <x v="8"/>
    <n v="0"/>
    <n v="0"/>
    <n v="0"/>
    <n v="0"/>
  </r>
  <r>
    <x v="9"/>
    <n v="0"/>
    <n v="0"/>
    <n v="0"/>
    <n v="0"/>
  </r>
  <r>
    <x v="10"/>
    <n v="0"/>
    <n v="0"/>
    <n v="0"/>
    <n v="0"/>
  </r>
  <r>
    <x v="11"/>
    <n v="1"/>
    <n v="0"/>
    <n v="0"/>
    <n v="0"/>
  </r>
  <r>
    <x v="0"/>
    <s v="Total mensual"/>
    <n v="0"/>
    <n v="0"/>
    <n v="0"/>
  </r>
  <r>
    <x v="0"/>
    <s v="Total Anual"/>
    <n v="0"/>
    <n v="0"/>
    <n v="0"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s v="Núm. Elementos"/>
    <m/>
    <m/>
    <m/>
  </r>
  <r>
    <x v="0"/>
    <m/>
    <m/>
    <m/>
    <m/>
  </r>
  <r>
    <x v="0"/>
    <n v="0"/>
    <s v="Suma Tabular"/>
    <s v="Suma Compensación"/>
    <s v="TOTAL"/>
  </r>
  <r>
    <x v="1"/>
    <m/>
    <n v="0"/>
    <n v="0"/>
    <n v="0"/>
  </r>
  <r>
    <x v="12"/>
    <n v="0"/>
    <n v="0"/>
    <n v="0"/>
    <n v="0"/>
  </r>
  <r>
    <x v="13"/>
    <n v="0"/>
    <n v="0"/>
    <n v="0"/>
    <n v="0"/>
  </r>
  <r>
    <x v="2"/>
    <m/>
    <n v="0"/>
    <n v="0"/>
    <n v="0"/>
  </r>
  <r>
    <x v="14"/>
    <n v="0"/>
    <n v="0"/>
    <n v="0"/>
    <n v="0"/>
  </r>
  <r>
    <x v="15"/>
    <m/>
    <n v="0"/>
    <n v="0"/>
    <n v="0"/>
  </r>
  <r>
    <x v="3"/>
    <m/>
    <n v="0"/>
    <n v="0"/>
    <n v="0"/>
  </r>
  <r>
    <x v="4"/>
    <m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4" showItems="0" showMemberPropertyTips="0" useAutoFormatting="1" itemPrintTitles="1" createdVersion="1" indent="0" showHeaders="0" compact="0" compactData="0" gridDropZones="1">
  <location ref="L525:N542" firstHeaderRow="1" firstDataRow="2" firstDataCol="1"/>
  <pivotFields count="5">
    <pivotField axis="axisRow" compact="0" outline="0" subtotalTop="0" showAll="0" includeNewItemsInFilter="1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16"/>
        <item x="14"/>
        <item x="15"/>
        <item h="1"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Núm. Elementos." fld="1" baseField="0" baseItem="0" numFmtId="1"/>
    <dataField name="Suma Tabular." fld="2" baseField="0" baseItem="0" numFmtId="169"/>
  </dataFields>
  <formats count="12">
    <format dxfId="11">
      <pivotArea type="origin" dataOnly="0" labelOnly="1" outline="0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fieldPosition="0"/>
    </format>
    <format dxfId="1">
      <pivotArea outline="0" fieldPosition="0">
        <references count="1">
          <reference field="4294967294" count="1" selected="0">
            <x v="0"/>
          </reference>
        </references>
      </pivotArea>
    </format>
    <format dxfId="0">
      <pivotArea outline="0" fieldPosition="0">
        <references count="1">
          <reference field="4294967294" count="1" selected="0">
            <x v="0"/>
          </reference>
        </references>
      </pivotArea>
    </format>
  </formats>
  <pivotTableStyleInfo name="PivotStyleDark23" showRowHeaders="1" showColHeaders="0" showRowStripes="0" showColStripes="0" showLastColumn="1"/>
</pivotTableDefinition>
</file>

<file path=xl/tables/table1.xml><?xml version="1.0" encoding="utf-8"?>
<table xmlns="http://schemas.openxmlformats.org/spreadsheetml/2006/main" id="262" name="Tabla11243677073_1233263" displayName="Tabla11243677073_1233263" ref="F11:Q32" totalsRowShown="0" headerRowDxfId="20" headerRowCellStyle="Normal">
  <tableColumns count="12">
    <tableColumn id="1" name="POLICÍA" dataDxfId="32"/>
    <tableColumn id="2" name="POLICÍA TERCERO" dataDxfId="31"/>
    <tableColumn id="3" name="POLICÍA SEGUNDO" dataDxfId="30"/>
    <tableColumn id="4" name="POLICÍA PRIMERO" dataDxfId="29"/>
    <tableColumn id="5" name="SUBOFICIAL" dataDxfId="28"/>
    <tableColumn id="6" name="OFICIAL" dataDxfId="27"/>
    <tableColumn id="7" name="SUBINSPECTOR" dataDxfId="26"/>
    <tableColumn id="8" name="INSPECTOR" dataDxfId="25"/>
    <tableColumn id="9" name="INSPECTOR JEFE" dataDxfId="24"/>
    <tableColumn id="10" name="INSPECTOR GENERAL" dataDxfId="23"/>
    <tableColumn id="11" name="TOTAL" dataDxfId="22"/>
    <tableColumn id="12" name="Columna1" dataDxfId="21">
      <calculatedColumnFormula>SUM(F12:P12)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63" name="Tabla228234264" displayName="Tabla228234264" ref="F91:J109" totalsRowShown="0" headerRowDxfId="14" dataDxfId="13" tableBorderDxfId="12" headerRowCellStyle="Normal" dataCellStyle="Normal">
  <tableColumns count="5">
    <tableColumn id="1" name="GRADO" dataDxfId="19" dataCellStyle="Neutral"/>
    <tableColumn id="2" name="CANTIDAD" dataDxfId="18" dataCellStyle="Neutral"/>
    <tableColumn id="3" name="SUELDO MENOR" dataDxfId="17" dataCellStyle="Neutral"/>
    <tableColumn id="4" name="SUELDO MAYOR" dataDxfId="16" dataCellStyle="Neutral"/>
    <tableColumn id="5" name="TOTAL EN NÓMINA" dataDxfId="15" dataCellStyle="Neutral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64"/>
  <sheetViews>
    <sheetView showGridLines="0" tabSelected="1" view="pageBreakPreview" zoomScaleNormal="100" zoomScaleSheetLayoutView="100" workbookViewId="0">
      <selection activeCell="G23" sqref="G23"/>
    </sheetView>
  </sheetViews>
  <sheetFormatPr baseColWidth="10" defaultRowHeight="16.5" x14ac:dyDescent="0.3"/>
  <cols>
    <col min="1" max="1" width="1.28515625" style="1" customWidth="1"/>
    <col min="2" max="2" width="3.5703125" style="1" customWidth="1"/>
    <col min="3" max="3" width="10" style="1" customWidth="1"/>
    <col min="4" max="4" width="4.5703125" style="1" customWidth="1"/>
    <col min="5" max="5" width="3.5703125" style="1" customWidth="1"/>
    <col min="6" max="6" width="24" style="1" customWidth="1"/>
    <col min="7" max="7" width="19.28515625" style="1" customWidth="1"/>
    <col min="8" max="8" width="24.42578125" style="1" customWidth="1"/>
    <col min="9" max="9" width="22" style="1" customWidth="1"/>
    <col min="10" max="10" width="23.5703125" style="1" customWidth="1"/>
    <col min="11" max="11" width="17.85546875" style="1" customWidth="1"/>
    <col min="12" max="12" width="20.7109375" style="1" customWidth="1"/>
    <col min="13" max="13" width="18.5703125" style="1" customWidth="1"/>
    <col min="14" max="14" width="20" style="1" customWidth="1"/>
    <col min="15" max="15" width="18.5703125" style="1" customWidth="1"/>
    <col min="16" max="16" width="20.28515625" style="1" customWidth="1"/>
    <col min="17" max="17" width="10.85546875" style="1" customWidth="1"/>
    <col min="18" max="18" width="2.140625" style="1" customWidth="1"/>
    <col min="19" max="19" width="2" style="1" customWidth="1"/>
    <col min="20" max="26" width="25.140625" style="1" customWidth="1"/>
    <col min="27" max="27" width="5.42578125" style="1" customWidth="1"/>
    <col min="28" max="16384" width="11.42578125" style="1"/>
  </cols>
  <sheetData>
    <row r="1" spans="1:26" ht="9.75" customHeight="1" x14ac:dyDescent="0.3">
      <c r="A1" s="7"/>
      <c r="B1" s="7"/>
      <c r="C1" s="7"/>
      <c r="D1" s="7"/>
      <c r="E1" s="43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"/>
      <c r="Q1" s="7"/>
      <c r="R1" s="20"/>
      <c r="Z1" s="229" t="s">
        <v>41</v>
      </c>
    </row>
    <row r="2" spans="1:26" ht="21.75" customHeight="1" x14ac:dyDescent="0.35">
      <c r="A2" s="7"/>
      <c r="H2" s="7"/>
      <c r="I2" s="7"/>
      <c r="J2" s="406" t="s">
        <v>190</v>
      </c>
      <c r="K2" s="406"/>
      <c r="L2" s="406"/>
      <c r="M2" s="406"/>
      <c r="N2" s="406"/>
      <c r="O2" s="406"/>
      <c r="P2" s="406"/>
      <c r="Q2" s="7"/>
      <c r="R2" s="20"/>
      <c r="T2" s="404" t="s">
        <v>197</v>
      </c>
      <c r="U2" s="405"/>
      <c r="V2" s="405"/>
      <c r="W2" s="405"/>
      <c r="Z2" s="229" t="s">
        <v>34</v>
      </c>
    </row>
    <row r="3" spans="1:26" ht="17.25" customHeight="1" thickBot="1" x14ac:dyDescent="0.35">
      <c r="A3" s="7"/>
      <c r="H3" s="7"/>
      <c r="I3" s="7"/>
      <c r="J3" s="7"/>
      <c r="K3" s="7"/>
      <c r="L3" s="7"/>
      <c r="M3" s="7"/>
      <c r="N3" s="7"/>
      <c r="O3" s="7"/>
      <c r="P3" s="7"/>
      <c r="Q3" s="7"/>
      <c r="R3" s="20"/>
      <c r="T3" s="405"/>
      <c r="U3" s="405"/>
      <c r="V3" s="405"/>
      <c r="W3" s="405"/>
      <c r="Z3" s="229" t="s">
        <v>35</v>
      </c>
    </row>
    <row r="4" spans="1:26" ht="17.100000000000001" customHeight="1" thickBot="1" x14ac:dyDescent="0.35">
      <c r="A4" s="7"/>
      <c r="H4" s="7"/>
      <c r="I4" s="7"/>
      <c r="J4" s="59" t="s">
        <v>51</v>
      </c>
      <c r="K4" s="370"/>
      <c r="L4" s="371"/>
      <c r="M4" s="372"/>
      <c r="N4" s="7"/>
      <c r="O4" s="7"/>
      <c r="P4" s="7"/>
      <c r="Q4" s="7"/>
      <c r="R4" s="20"/>
      <c r="T4" s="405"/>
      <c r="U4" s="405"/>
      <c r="V4" s="405"/>
      <c r="W4" s="405"/>
      <c r="Z4" s="229" t="s">
        <v>36</v>
      </c>
    </row>
    <row r="5" spans="1:26" ht="7.5" customHeight="1" thickBot="1" x14ac:dyDescent="0.35">
      <c r="A5" s="7"/>
      <c r="H5" s="7"/>
      <c r="I5" s="7"/>
      <c r="J5" s="59"/>
      <c r="K5" s="15"/>
      <c r="L5" s="15"/>
      <c r="M5" s="15"/>
      <c r="N5" s="7"/>
      <c r="O5" s="7"/>
      <c r="P5" s="7"/>
      <c r="Q5" s="7"/>
      <c r="R5" s="20"/>
      <c r="T5" s="405"/>
      <c r="U5" s="405"/>
      <c r="V5" s="405"/>
      <c r="W5" s="405"/>
      <c r="Z5" s="229" t="s">
        <v>0</v>
      </c>
    </row>
    <row r="6" spans="1:26" ht="17.100000000000001" customHeight="1" thickBot="1" x14ac:dyDescent="0.35">
      <c r="A6" s="7"/>
      <c r="H6" s="7"/>
      <c r="I6" s="7"/>
      <c r="J6" s="59" t="s">
        <v>50</v>
      </c>
      <c r="K6" s="423"/>
      <c r="L6" s="424"/>
      <c r="M6" s="425"/>
      <c r="N6" s="9" t="s">
        <v>49</v>
      </c>
      <c r="O6" s="421">
        <f ca="1">TODAY()</f>
        <v>45370</v>
      </c>
      <c r="P6" s="422"/>
      <c r="Q6" s="7"/>
      <c r="R6" s="20"/>
      <c r="T6" s="405"/>
      <c r="U6" s="405"/>
      <c r="V6" s="405"/>
      <c r="W6" s="405"/>
      <c r="Z6" s="229" t="s">
        <v>1</v>
      </c>
    </row>
    <row r="7" spans="1:26" ht="11.2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0"/>
      <c r="T7" s="405"/>
      <c r="U7" s="405"/>
      <c r="V7" s="405"/>
      <c r="W7" s="405"/>
      <c r="Z7" s="229" t="s">
        <v>2</v>
      </c>
    </row>
    <row r="8" spans="1:26" ht="21" customHeight="1" x14ac:dyDescent="0.3">
      <c r="A8" s="2"/>
      <c r="B8" s="2"/>
      <c r="C8" s="34" t="s">
        <v>84</v>
      </c>
      <c r="D8" s="5"/>
      <c r="E8" s="5"/>
      <c r="F8" s="6"/>
      <c r="G8" s="6"/>
      <c r="H8" s="34"/>
      <c r="I8" s="39"/>
      <c r="J8" s="6"/>
      <c r="K8" s="6"/>
      <c r="L8" s="6"/>
      <c r="M8" s="6"/>
      <c r="N8" s="5"/>
      <c r="O8" s="5"/>
      <c r="P8" s="5"/>
      <c r="Q8" s="5"/>
      <c r="R8" s="20"/>
      <c r="T8" s="405"/>
      <c r="U8" s="405"/>
      <c r="V8" s="405"/>
      <c r="W8" s="405"/>
      <c r="Z8" s="229" t="s">
        <v>3</v>
      </c>
    </row>
    <row r="9" spans="1:26" ht="10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T9" s="405"/>
      <c r="U9" s="405"/>
      <c r="V9" s="405"/>
      <c r="W9" s="405"/>
      <c r="Z9" s="229" t="s">
        <v>129</v>
      </c>
    </row>
    <row r="10" spans="1:26" ht="14.25" customHeight="1" x14ac:dyDescent="0.3">
      <c r="A10" s="8"/>
      <c r="B10" s="8"/>
      <c r="C10" s="8"/>
      <c r="D10" s="8"/>
      <c r="E10" s="8"/>
      <c r="F10" s="88" t="s">
        <v>123</v>
      </c>
      <c r="G10" s="89"/>
      <c r="H10" s="89"/>
      <c r="I10" s="89"/>
      <c r="J10" s="92" t="s">
        <v>124</v>
      </c>
      <c r="K10" s="91"/>
      <c r="L10" s="90"/>
      <c r="M10" s="94" t="s">
        <v>125</v>
      </c>
      <c r="N10" s="93"/>
      <c r="O10" s="93"/>
      <c r="P10" s="7"/>
      <c r="Q10" s="7"/>
      <c r="R10" s="20"/>
      <c r="T10" s="405"/>
      <c r="U10" s="405"/>
      <c r="V10" s="405"/>
      <c r="W10" s="405"/>
      <c r="Z10" s="229" t="s">
        <v>130</v>
      </c>
    </row>
    <row r="11" spans="1:26" ht="29.25" customHeight="1" thickBot="1" x14ac:dyDescent="0.35">
      <c r="A11" s="8"/>
      <c r="B11" s="8"/>
      <c r="C11" s="376" t="s">
        <v>58</v>
      </c>
      <c r="D11" s="376"/>
      <c r="E11" s="377"/>
      <c r="F11" s="47" t="s">
        <v>40</v>
      </c>
      <c r="G11" s="47" t="s">
        <v>10</v>
      </c>
      <c r="H11" s="47" t="s">
        <v>11</v>
      </c>
      <c r="I11" s="47" t="s">
        <v>12</v>
      </c>
      <c r="J11" s="47" t="s">
        <v>13</v>
      </c>
      <c r="K11" s="47" t="s">
        <v>14</v>
      </c>
      <c r="L11" s="47" t="s">
        <v>15</v>
      </c>
      <c r="M11" s="47" t="s">
        <v>16</v>
      </c>
      <c r="N11" s="47" t="s">
        <v>103</v>
      </c>
      <c r="O11" s="47" t="s">
        <v>104</v>
      </c>
      <c r="P11" s="47" t="s">
        <v>20</v>
      </c>
      <c r="Q11" s="113" t="s">
        <v>126</v>
      </c>
      <c r="R11" s="20"/>
      <c r="T11" s="405"/>
      <c r="U11" s="405"/>
      <c r="V11" s="405"/>
      <c r="W11" s="405"/>
      <c r="Z11" s="229" t="s">
        <v>4</v>
      </c>
    </row>
    <row r="12" spans="1:26" ht="15.75" customHeight="1" thickTop="1" x14ac:dyDescent="0.3">
      <c r="A12" s="8"/>
      <c r="B12" s="8"/>
      <c r="C12" s="378" t="s">
        <v>93</v>
      </c>
      <c r="D12" s="379"/>
      <c r="E12" s="380"/>
      <c r="F12" s="119">
        <v>3</v>
      </c>
      <c r="G12" s="119">
        <v>1</v>
      </c>
      <c r="H12" s="46"/>
      <c r="I12" s="46"/>
      <c r="J12" s="46"/>
      <c r="K12" s="46"/>
      <c r="L12" s="46"/>
      <c r="M12" s="46"/>
      <c r="N12" s="46"/>
      <c r="P12" s="119">
        <f>SUM(F12:O12)</f>
        <v>4</v>
      </c>
      <c r="Q12" s="7"/>
      <c r="R12" s="20"/>
      <c r="T12" s="405"/>
      <c r="U12" s="405"/>
      <c r="V12" s="405"/>
      <c r="W12" s="405"/>
      <c r="Z12" s="229" t="s">
        <v>87</v>
      </c>
    </row>
    <row r="13" spans="1:26" ht="15.75" customHeight="1" x14ac:dyDescent="0.3">
      <c r="A13" s="8"/>
      <c r="B13" s="8"/>
      <c r="C13" s="384" t="s">
        <v>94</v>
      </c>
      <c r="D13" s="385"/>
      <c r="E13" s="386"/>
      <c r="F13" s="118">
        <f t="shared" ref="F13:H15" si="0">F12*3</f>
        <v>9</v>
      </c>
      <c r="G13" s="118">
        <f t="shared" si="0"/>
        <v>3</v>
      </c>
      <c r="H13" s="118">
        <v>1</v>
      </c>
      <c r="I13" s="46"/>
      <c r="J13" s="46"/>
      <c r="K13" s="46"/>
      <c r="L13" s="46"/>
      <c r="M13" s="46"/>
      <c r="N13" s="46"/>
      <c r="P13" s="118">
        <f t="shared" ref="P13:P19" si="1">SUM(F13:O13)</f>
        <v>13</v>
      </c>
      <c r="Q13" s="7"/>
      <c r="R13" s="20"/>
      <c r="T13" s="405"/>
      <c r="U13" s="405"/>
      <c r="V13" s="405"/>
      <c r="W13" s="405"/>
      <c r="Z13" s="229" t="s">
        <v>88</v>
      </c>
    </row>
    <row r="14" spans="1:26" ht="15.75" customHeight="1" x14ac:dyDescent="0.3">
      <c r="A14" s="8"/>
      <c r="B14" s="8"/>
      <c r="C14" s="387" t="s">
        <v>95</v>
      </c>
      <c r="D14" s="388"/>
      <c r="E14" s="389"/>
      <c r="F14" s="117">
        <f>F13*3</f>
        <v>27</v>
      </c>
      <c r="G14" s="117">
        <f t="shared" si="0"/>
        <v>9</v>
      </c>
      <c r="H14" s="117">
        <f t="shared" si="0"/>
        <v>3</v>
      </c>
      <c r="I14" s="117">
        <v>1</v>
      </c>
      <c r="J14" s="46"/>
      <c r="K14" s="46"/>
      <c r="L14" s="46"/>
      <c r="M14" s="46"/>
      <c r="N14" s="46"/>
      <c r="P14" s="117">
        <f t="shared" si="1"/>
        <v>40</v>
      </c>
      <c r="Q14" s="7"/>
      <c r="R14" s="20"/>
      <c r="T14" s="405"/>
      <c r="U14" s="405"/>
      <c r="V14" s="405"/>
      <c r="W14" s="405"/>
      <c r="Z14" s="229" t="s">
        <v>115</v>
      </c>
    </row>
    <row r="15" spans="1:26" ht="15.75" customHeight="1" x14ac:dyDescent="0.3">
      <c r="A15" s="8"/>
      <c r="B15" s="8"/>
      <c r="C15" s="396" t="s">
        <v>96</v>
      </c>
      <c r="D15" s="397"/>
      <c r="E15" s="398"/>
      <c r="F15" s="116">
        <f t="shared" ref="F15:H20" si="2">F14*3</f>
        <v>81</v>
      </c>
      <c r="G15" s="116">
        <f t="shared" si="0"/>
        <v>27</v>
      </c>
      <c r="H15" s="116">
        <f t="shared" si="0"/>
        <v>9</v>
      </c>
      <c r="I15" s="116">
        <f>I14*3</f>
        <v>3</v>
      </c>
      <c r="J15" s="116">
        <v>1</v>
      </c>
      <c r="K15" s="46"/>
      <c r="L15" s="46"/>
      <c r="M15" s="46"/>
      <c r="N15" s="46"/>
      <c r="P15" s="116">
        <f t="shared" si="1"/>
        <v>121</v>
      </c>
      <c r="Q15" s="7"/>
      <c r="R15" s="20"/>
      <c r="T15" s="405"/>
      <c r="U15" s="405"/>
      <c r="V15" s="405"/>
      <c r="W15" s="405"/>
      <c r="Z15" s="229" t="s">
        <v>89</v>
      </c>
    </row>
    <row r="16" spans="1:26" ht="15.75" customHeight="1" x14ac:dyDescent="0.3">
      <c r="A16" s="8"/>
      <c r="B16" s="8"/>
      <c r="C16" s="393" t="s">
        <v>98</v>
      </c>
      <c r="D16" s="394"/>
      <c r="E16" s="395"/>
      <c r="F16" s="115">
        <f t="shared" si="2"/>
        <v>243</v>
      </c>
      <c r="G16" s="115">
        <f t="shared" si="2"/>
        <v>81</v>
      </c>
      <c r="H16" s="115">
        <f t="shared" si="2"/>
        <v>27</v>
      </c>
      <c r="I16" s="115">
        <f t="shared" ref="I16:J20" si="3">I15*3</f>
        <v>9</v>
      </c>
      <c r="J16" s="115">
        <f t="shared" si="3"/>
        <v>3</v>
      </c>
      <c r="K16" s="115">
        <v>1</v>
      </c>
      <c r="L16" s="46"/>
      <c r="M16" s="46"/>
      <c r="N16" s="46"/>
      <c r="P16" s="115">
        <f t="shared" si="1"/>
        <v>364</v>
      </c>
      <c r="Q16" s="7"/>
      <c r="R16" s="20"/>
      <c r="T16" s="405"/>
      <c r="U16" s="405"/>
      <c r="V16" s="405"/>
      <c r="W16" s="405"/>
      <c r="Z16" s="229"/>
    </row>
    <row r="17" spans="1:26" ht="15.75" customHeight="1" x14ac:dyDescent="0.3">
      <c r="A17" s="8"/>
      <c r="B17" s="8"/>
      <c r="C17" s="381" t="s">
        <v>101</v>
      </c>
      <c r="D17" s="382"/>
      <c r="E17" s="383"/>
      <c r="F17" s="122">
        <f t="shared" si="2"/>
        <v>729</v>
      </c>
      <c r="G17" s="122">
        <f t="shared" si="2"/>
        <v>243</v>
      </c>
      <c r="H17" s="122">
        <f t="shared" si="2"/>
        <v>81</v>
      </c>
      <c r="I17" s="122">
        <f t="shared" si="3"/>
        <v>27</v>
      </c>
      <c r="J17" s="122">
        <f t="shared" si="3"/>
        <v>9</v>
      </c>
      <c r="K17" s="122">
        <f>K16*3</f>
        <v>3</v>
      </c>
      <c r="L17" s="122">
        <v>1</v>
      </c>
      <c r="M17" s="46"/>
      <c r="N17" s="46"/>
      <c r="P17" s="122">
        <f t="shared" si="1"/>
        <v>1093</v>
      </c>
      <c r="Q17" s="7"/>
      <c r="R17" s="20"/>
      <c r="Z17" s="229"/>
    </row>
    <row r="18" spans="1:26" ht="15.75" customHeight="1" x14ac:dyDescent="0.3">
      <c r="A18" s="8"/>
      <c r="B18" s="8"/>
      <c r="C18" s="390" t="s">
        <v>102</v>
      </c>
      <c r="D18" s="391"/>
      <c r="E18" s="392"/>
      <c r="F18" s="120">
        <f t="shared" si="2"/>
        <v>2187</v>
      </c>
      <c r="G18" s="120">
        <f t="shared" si="2"/>
        <v>729</v>
      </c>
      <c r="H18" s="120">
        <f t="shared" si="2"/>
        <v>243</v>
      </c>
      <c r="I18" s="120">
        <f t="shared" si="3"/>
        <v>81</v>
      </c>
      <c r="J18" s="120">
        <f t="shared" si="3"/>
        <v>27</v>
      </c>
      <c r="K18" s="120">
        <f>K17*3</f>
        <v>9</v>
      </c>
      <c r="L18" s="120">
        <f>L17*3</f>
        <v>3</v>
      </c>
      <c r="M18" s="120">
        <v>1</v>
      </c>
      <c r="N18" s="46"/>
      <c r="P18" s="120">
        <f t="shared" si="1"/>
        <v>3280</v>
      </c>
      <c r="Q18" s="7"/>
      <c r="R18" s="20"/>
      <c r="Z18" s="229"/>
    </row>
    <row r="19" spans="1:26" ht="15.75" customHeight="1" x14ac:dyDescent="0.3">
      <c r="A19" s="8"/>
      <c r="B19" s="8"/>
      <c r="C19" s="339" t="s">
        <v>99</v>
      </c>
      <c r="D19" s="340"/>
      <c r="E19" s="341"/>
      <c r="F19" s="121">
        <f t="shared" si="2"/>
        <v>6561</v>
      </c>
      <c r="G19" s="121">
        <f t="shared" si="2"/>
        <v>2187</v>
      </c>
      <c r="H19" s="121">
        <f t="shared" si="2"/>
        <v>729</v>
      </c>
      <c r="I19" s="121">
        <f t="shared" si="3"/>
        <v>243</v>
      </c>
      <c r="J19" s="121">
        <f t="shared" si="3"/>
        <v>81</v>
      </c>
      <c r="K19" s="121">
        <f>K18*3</f>
        <v>27</v>
      </c>
      <c r="L19" s="121">
        <f t="shared" ref="L19:N20" si="4">L18*3</f>
        <v>9</v>
      </c>
      <c r="M19" s="121">
        <f t="shared" si="4"/>
        <v>3</v>
      </c>
      <c r="N19" s="121">
        <v>1</v>
      </c>
      <c r="P19" s="121">
        <f t="shared" si="1"/>
        <v>9841</v>
      </c>
      <c r="Q19" s="7"/>
      <c r="R19" s="20"/>
      <c r="T19" s="231"/>
      <c r="U19" s="230"/>
      <c r="Z19" s="229"/>
    </row>
    <row r="20" spans="1:26" ht="15.75" customHeight="1" x14ac:dyDescent="0.3">
      <c r="A20" s="8"/>
      <c r="B20" s="8"/>
      <c r="C20" s="342" t="s">
        <v>100</v>
      </c>
      <c r="D20" s="343"/>
      <c r="E20" s="344"/>
      <c r="F20" s="123">
        <f t="shared" si="2"/>
        <v>19683</v>
      </c>
      <c r="G20" s="123">
        <f t="shared" si="2"/>
        <v>6561</v>
      </c>
      <c r="H20" s="123">
        <f t="shared" si="2"/>
        <v>2187</v>
      </c>
      <c r="I20" s="123">
        <f t="shared" si="3"/>
        <v>729</v>
      </c>
      <c r="J20" s="123">
        <f t="shared" si="3"/>
        <v>243</v>
      </c>
      <c r="K20" s="123">
        <f>K19*3</f>
        <v>81</v>
      </c>
      <c r="L20" s="123">
        <f t="shared" si="4"/>
        <v>27</v>
      </c>
      <c r="M20" s="123">
        <f t="shared" si="4"/>
        <v>9</v>
      </c>
      <c r="N20" s="123">
        <f t="shared" si="4"/>
        <v>3</v>
      </c>
      <c r="O20" s="123">
        <v>1</v>
      </c>
      <c r="P20" s="123">
        <f>SUM(F20:O20)</f>
        <v>29524</v>
      </c>
      <c r="Q20" s="7"/>
      <c r="R20" s="20"/>
      <c r="T20" s="231">
        <v>0</v>
      </c>
      <c r="U20" s="230"/>
      <c r="Z20" s="229"/>
    </row>
    <row r="21" spans="1:26" ht="1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32" t="s">
        <v>128</v>
      </c>
      <c r="Q21" s="7"/>
      <c r="R21" s="20"/>
      <c r="T21" s="231">
        <v>1</v>
      </c>
      <c r="U21" s="230"/>
      <c r="Z21" s="229"/>
    </row>
    <row r="22" spans="1:26" ht="29.25" customHeight="1" thickBot="1" x14ac:dyDescent="0.35">
      <c r="A22" s="8"/>
      <c r="B22" s="8"/>
      <c r="C22" s="345" t="s">
        <v>58</v>
      </c>
      <c r="D22" s="346"/>
      <c r="E22" s="347"/>
      <c r="F22" s="135" t="s">
        <v>40</v>
      </c>
      <c r="G22" s="135" t="s">
        <v>10</v>
      </c>
      <c r="H22" s="135" t="s">
        <v>11</v>
      </c>
      <c r="I22" s="135" t="s">
        <v>12</v>
      </c>
      <c r="J22" s="135" t="s">
        <v>13</v>
      </c>
      <c r="K22" s="135" t="s">
        <v>14</v>
      </c>
      <c r="L22" s="135" t="s">
        <v>15</v>
      </c>
      <c r="M22" s="135" t="s">
        <v>16</v>
      </c>
      <c r="N22" s="135" t="s">
        <v>103</v>
      </c>
      <c r="O22" s="135" t="s">
        <v>104</v>
      </c>
      <c r="P22" s="135" t="s">
        <v>127</v>
      </c>
      <c r="Q22" s="48" t="s">
        <v>20</v>
      </c>
      <c r="R22" s="20"/>
      <c r="T22" s="230"/>
      <c r="U22" s="230"/>
    </row>
    <row r="23" spans="1:26" ht="15" customHeight="1" thickBot="1" x14ac:dyDescent="0.35">
      <c r="A23" s="8"/>
      <c r="B23" s="8"/>
      <c r="C23" s="348" t="s">
        <v>131</v>
      </c>
      <c r="D23" s="349"/>
      <c r="E23" s="350"/>
      <c r="F23" s="263">
        <v>1</v>
      </c>
      <c r="G23" s="264"/>
      <c r="H23" s="264"/>
      <c r="I23" s="264"/>
      <c r="J23" s="264"/>
      <c r="K23" s="264"/>
      <c r="L23" s="264"/>
      <c r="M23" s="264"/>
      <c r="N23" s="264"/>
      <c r="O23" s="264"/>
      <c r="P23" s="264">
        <v>1</v>
      </c>
      <c r="Q23" s="134">
        <f t="shared" ref="Q23:Q32" si="5">SUM(F23:P23)</f>
        <v>2</v>
      </c>
      <c r="R23" s="20"/>
      <c r="T23" s="230"/>
      <c r="U23" s="230"/>
    </row>
    <row r="24" spans="1:26" ht="15" customHeight="1" thickBot="1" x14ac:dyDescent="0.35">
      <c r="A24" s="8"/>
      <c r="B24" s="262">
        <v>0</v>
      </c>
      <c r="C24" s="351" t="s">
        <v>17</v>
      </c>
      <c r="D24" s="352"/>
      <c r="E24" s="353"/>
      <c r="F24" s="100">
        <f t="shared" ref="F24:F32" si="6">B24*F12</f>
        <v>0</v>
      </c>
      <c r="G24" s="100">
        <f t="shared" ref="G24:G32" si="7">B24*G12</f>
        <v>0</v>
      </c>
      <c r="H24" s="106"/>
      <c r="I24" s="106"/>
      <c r="J24" s="106"/>
      <c r="K24" s="106"/>
      <c r="L24" s="106"/>
      <c r="M24" s="106"/>
      <c r="N24" s="106"/>
      <c r="O24" s="107"/>
      <c r="P24" s="125"/>
      <c r="Q24" s="108">
        <f t="shared" si="5"/>
        <v>0</v>
      </c>
      <c r="R24" s="20"/>
      <c r="T24" s="230"/>
      <c r="U24" s="230"/>
    </row>
    <row r="25" spans="1:26" ht="15" customHeight="1" thickBot="1" x14ac:dyDescent="0.35">
      <c r="A25" s="8"/>
      <c r="B25" s="262">
        <v>1</v>
      </c>
      <c r="C25" s="324" t="s">
        <v>18</v>
      </c>
      <c r="D25" s="325"/>
      <c r="E25" s="326"/>
      <c r="F25" s="100">
        <f t="shared" si="6"/>
        <v>9</v>
      </c>
      <c r="G25" s="100">
        <f t="shared" si="7"/>
        <v>3</v>
      </c>
      <c r="H25" s="101">
        <f t="shared" ref="H25:H32" si="8">B25*H13</f>
        <v>1</v>
      </c>
      <c r="I25" s="101"/>
      <c r="J25" s="101"/>
      <c r="K25" s="101"/>
      <c r="L25" s="101"/>
      <c r="M25" s="101"/>
      <c r="N25" s="101"/>
      <c r="O25" s="102"/>
      <c r="P25" s="126"/>
      <c r="Q25" s="108">
        <f t="shared" si="5"/>
        <v>13</v>
      </c>
      <c r="R25" s="20"/>
      <c r="T25" s="230"/>
      <c r="U25" s="230"/>
    </row>
    <row r="26" spans="1:26" ht="15" customHeight="1" thickBot="1" x14ac:dyDescent="0.35">
      <c r="A26" s="8"/>
      <c r="B26" s="262">
        <v>0</v>
      </c>
      <c r="C26" s="330" t="s">
        <v>19</v>
      </c>
      <c r="D26" s="331"/>
      <c r="E26" s="332"/>
      <c r="F26" s="100">
        <f t="shared" si="6"/>
        <v>0</v>
      </c>
      <c r="G26" s="100">
        <f t="shared" si="7"/>
        <v>0</v>
      </c>
      <c r="H26" s="101">
        <f t="shared" si="8"/>
        <v>0</v>
      </c>
      <c r="I26" s="101">
        <f t="shared" ref="I26:I32" si="9">B26*I14</f>
        <v>0</v>
      </c>
      <c r="J26" s="101"/>
      <c r="K26" s="101"/>
      <c r="L26" s="101"/>
      <c r="M26" s="101"/>
      <c r="N26" s="101"/>
      <c r="O26" s="102"/>
      <c r="P26" s="126"/>
      <c r="Q26" s="108">
        <f t="shared" si="5"/>
        <v>0</v>
      </c>
      <c r="R26" s="20"/>
    </row>
    <row r="27" spans="1:26" ht="15" customHeight="1" thickBot="1" x14ac:dyDescent="0.35">
      <c r="A27" s="8"/>
      <c r="B27" s="262">
        <v>1</v>
      </c>
      <c r="C27" s="324" t="s">
        <v>32</v>
      </c>
      <c r="D27" s="325"/>
      <c r="E27" s="326"/>
      <c r="F27" s="100">
        <f t="shared" si="6"/>
        <v>81</v>
      </c>
      <c r="G27" s="100">
        <f t="shared" si="7"/>
        <v>27</v>
      </c>
      <c r="H27" s="101">
        <f t="shared" si="8"/>
        <v>9</v>
      </c>
      <c r="I27" s="101">
        <f t="shared" si="9"/>
        <v>3</v>
      </c>
      <c r="J27" s="101">
        <f t="shared" ref="J27:J32" si="10">B27*J15</f>
        <v>1</v>
      </c>
      <c r="K27" s="101"/>
      <c r="L27" s="101"/>
      <c r="M27" s="101"/>
      <c r="N27" s="101"/>
      <c r="O27" s="102"/>
      <c r="P27" s="126"/>
      <c r="Q27" s="108">
        <f t="shared" si="5"/>
        <v>121</v>
      </c>
      <c r="R27" s="20"/>
    </row>
    <row r="28" spans="1:26" ht="15" customHeight="1" thickBot="1" x14ac:dyDescent="0.35">
      <c r="A28" s="8"/>
      <c r="B28" s="262">
        <v>1</v>
      </c>
      <c r="C28" s="330" t="s">
        <v>97</v>
      </c>
      <c r="D28" s="331"/>
      <c r="E28" s="332"/>
      <c r="F28" s="100">
        <f t="shared" si="6"/>
        <v>243</v>
      </c>
      <c r="G28" s="100">
        <f t="shared" si="7"/>
        <v>81</v>
      </c>
      <c r="H28" s="101">
        <f t="shared" si="8"/>
        <v>27</v>
      </c>
      <c r="I28" s="101">
        <f t="shared" si="9"/>
        <v>9</v>
      </c>
      <c r="J28" s="101">
        <f t="shared" si="10"/>
        <v>3</v>
      </c>
      <c r="K28" s="101">
        <f>B28*K16</f>
        <v>1</v>
      </c>
      <c r="L28" s="101"/>
      <c r="M28" s="101"/>
      <c r="N28" s="101"/>
      <c r="O28" s="102"/>
      <c r="P28" s="126"/>
      <c r="Q28" s="108">
        <f t="shared" si="5"/>
        <v>364</v>
      </c>
      <c r="R28" s="20"/>
    </row>
    <row r="29" spans="1:26" ht="15" customHeight="1" thickBot="1" x14ac:dyDescent="0.35">
      <c r="A29" s="8"/>
      <c r="B29" s="262">
        <v>0</v>
      </c>
      <c r="C29" s="324" t="s">
        <v>33</v>
      </c>
      <c r="D29" s="325"/>
      <c r="E29" s="326"/>
      <c r="F29" s="100">
        <f t="shared" si="6"/>
        <v>0</v>
      </c>
      <c r="G29" s="100">
        <f t="shared" si="7"/>
        <v>0</v>
      </c>
      <c r="H29" s="101">
        <f t="shared" si="8"/>
        <v>0</v>
      </c>
      <c r="I29" s="101">
        <f t="shared" si="9"/>
        <v>0</v>
      </c>
      <c r="J29" s="101">
        <f t="shared" si="10"/>
        <v>0</v>
      </c>
      <c r="K29" s="101">
        <f>B29*K17</f>
        <v>0</v>
      </c>
      <c r="L29" s="101">
        <f>B29*L17</f>
        <v>0</v>
      </c>
      <c r="M29" s="101"/>
      <c r="N29" s="101"/>
      <c r="O29" s="102"/>
      <c r="P29" s="126"/>
      <c r="Q29" s="108">
        <f t="shared" si="5"/>
        <v>0</v>
      </c>
      <c r="R29" s="20"/>
    </row>
    <row r="30" spans="1:26" ht="15" customHeight="1" thickBot="1" x14ac:dyDescent="0.35">
      <c r="A30" s="8"/>
      <c r="B30" s="262"/>
      <c r="C30" s="330" t="s">
        <v>29</v>
      </c>
      <c r="D30" s="331"/>
      <c r="E30" s="332"/>
      <c r="F30" s="100">
        <f t="shared" si="6"/>
        <v>0</v>
      </c>
      <c r="G30" s="100">
        <f t="shared" si="7"/>
        <v>0</v>
      </c>
      <c r="H30" s="101">
        <f t="shared" si="8"/>
        <v>0</v>
      </c>
      <c r="I30" s="101">
        <f t="shared" si="9"/>
        <v>0</v>
      </c>
      <c r="J30" s="101">
        <f t="shared" si="10"/>
        <v>0</v>
      </c>
      <c r="K30" s="101">
        <f>B30*K18</f>
        <v>0</v>
      </c>
      <c r="L30" s="101">
        <f>B30*L18</f>
        <v>0</v>
      </c>
      <c r="M30" s="101">
        <f>B30*M18</f>
        <v>0</v>
      </c>
      <c r="N30" s="101"/>
      <c r="O30" s="102"/>
      <c r="P30" s="126"/>
      <c r="Q30" s="108">
        <f t="shared" si="5"/>
        <v>0</v>
      </c>
      <c r="R30" s="20"/>
    </row>
    <row r="31" spans="1:26" ht="15" customHeight="1" thickBot="1" x14ac:dyDescent="0.35">
      <c r="A31" s="8"/>
      <c r="B31" s="262"/>
      <c r="C31" s="324" t="s">
        <v>30</v>
      </c>
      <c r="D31" s="325"/>
      <c r="E31" s="326"/>
      <c r="F31" s="100">
        <f t="shared" si="6"/>
        <v>0</v>
      </c>
      <c r="G31" s="100">
        <f t="shared" si="7"/>
        <v>0</v>
      </c>
      <c r="H31" s="101">
        <f t="shared" si="8"/>
        <v>0</v>
      </c>
      <c r="I31" s="101">
        <f t="shared" si="9"/>
        <v>0</v>
      </c>
      <c r="J31" s="101">
        <f t="shared" si="10"/>
        <v>0</v>
      </c>
      <c r="K31" s="101">
        <f>B31*K19</f>
        <v>0</v>
      </c>
      <c r="L31" s="101">
        <f>B31*L19</f>
        <v>0</v>
      </c>
      <c r="M31" s="101">
        <f>B31*M19</f>
        <v>0</v>
      </c>
      <c r="N31" s="103">
        <f>B31*N19</f>
        <v>0</v>
      </c>
      <c r="O31" s="102"/>
      <c r="P31" s="126"/>
      <c r="Q31" s="108">
        <f t="shared" si="5"/>
        <v>0</v>
      </c>
      <c r="R31" s="20"/>
    </row>
    <row r="32" spans="1:26" ht="17.25" thickBot="1" x14ac:dyDescent="0.35">
      <c r="A32" s="8"/>
      <c r="B32" s="262"/>
      <c r="C32" s="327" t="s">
        <v>31</v>
      </c>
      <c r="D32" s="328"/>
      <c r="E32" s="329"/>
      <c r="F32" s="104">
        <f t="shared" si="6"/>
        <v>0</v>
      </c>
      <c r="G32" s="104">
        <f t="shared" si="7"/>
        <v>0</v>
      </c>
      <c r="H32" s="105">
        <f t="shared" si="8"/>
        <v>0</v>
      </c>
      <c r="I32" s="105">
        <f t="shared" si="9"/>
        <v>0</v>
      </c>
      <c r="J32" s="105">
        <f t="shared" si="10"/>
        <v>0</v>
      </c>
      <c r="K32" s="105">
        <f>B32*K20</f>
        <v>0</v>
      </c>
      <c r="L32" s="105">
        <f>B32*L20</f>
        <v>0</v>
      </c>
      <c r="M32" s="105">
        <f>B32*M20</f>
        <v>0</v>
      </c>
      <c r="N32" s="105">
        <f>B32*N20</f>
        <v>0</v>
      </c>
      <c r="O32" s="105">
        <f>B32*O20</f>
        <v>0</v>
      </c>
      <c r="P32" s="127"/>
      <c r="Q32" s="108">
        <f t="shared" si="5"/>
        <v>0</v>
      </c>
      <c r="R32" s="20"/>
    </row>
    <row r="33" spans="1:18" ht="7.5" customHeight="1" thickBot="1" x14ac:dyDescent="0.35">
      <c r="A33" s="8"/>
      <c r="B33" s="8"/>
      <c r="C33" s="8"/>
      <c r="D33" s="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20"/>
    </row>
    <row r="34" spans="1:18" ht="17.25" thickBot="1" x14ac:dyDescent="0.35">
      <c r="A34" s="8"/>
      <c r="B34" s="8"/>
      <c r="C34" s="95"/>
      <c r="D34" s="95"/>
      <c r="E34" s="97" t="s">
        <v>85</v>
      </c>
      <c r="F34" s="99">
        <f>SUM(F23:F32)</f>
        <v>334</v>
      </c>
      <c r="G34" s="99">
        <f>SUM(G23:G32)</f>
        <v>111</v>
      </c>
      <c r="H34" s="99">
        <f>SUM(H23:H32)</f>
        <v>37</v>
      </c>
      <c r="I34" s="99">
        <f>SUM(I23:I32)</f>
        <v>12</v>
      </c>
      <c r="J34" s="99">
        <f t="shared" ref="J34:P34" si="11">SUM(J23:J32)</f>
        <v>4</v>
      </c>
      <c r="K34" s="99">
        <f t="shared" si="11"/>
        <v>1</v>
      </c>
      <c r="L34" s="99">
        <f t="shared" si="11"/>
        <v>0</v>
      </c>
      <c r="M34" s="99">
        <f t="shared" si="11"/>
        <v>0</v>
      </c>
      <c r="N34" s="99">
        <f t="shared" si="11"/>
        <v>0</v>
      </c>
      <c r="O34" s="99">
        <f t="shared" si="11"/>
        <v>0</v>
      </c>
      <c r="P34" s="99">
        <f t="shared" si="11"/>
        <v>1</v>
      </c>
      <c r="Q34" s="58">
        <f>SUM(Q23:Q32)</f>
        <v>500</v>
      </c>
      <c r="R34" s="20"/>
    </row>
    <row r="35" spans="1:18" ht="7.5" customHeight="1" thickBot="1" x14ac:dyDescent="0.35">
      <c r="A35" s="8"/>
      <c r="B35" s="8"/>
      <c r="C35" s="8"/>
      <c r="D35" s="8"/>
      <c r="E35" s="96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42"/>
      <c r="R35" s="20"/>
    </row>
    <row r="36" spans="1:18" ht="17.25" thickBot="1" x14ac:dyDescent="0.35">
      <c r="A36" s="8"/>
      <c r="B36" s="8"/>
      <c r="C36" s="95"/>
      <c r="D36" s="95"/>
      <c r="E36" s="128" t="s">
        <v>138</v>
      </c>
      <c r="F36" s="265"/>
      <c r="G36" s="265"/>
      <c r="H36" s="265"/>
      <c r="I36" s="265"/>
      <c r="J36" s="98"/>
      <c r="K36" s="98"/>
      <c r="L36" s="98"/>
      <c r="M36" s="98"/>
      <c r="N36" s="98"/>
      <c r="O36" s="98"/>
      <c r="P36" s="109"/>
      <c r="Q36" s="50">
        <f>SUM(F36:O36)</f>
        <v>0</v>
      </c>
      <c r="R36" s="20"/>
    </row>
    <row r="37" spans="1:18" ht="7.5" customHeight="1" thickBot="1" x14ac:dyDescent="0.35">
      <c r="A37" s="8"/>
      <c r="B37" s="8"/>
      <c r="C37" s="8"/>
      <c r="D37" s="8"/>
      <c r="E37" s="96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42"/>
      <c r="R37" s="20"/>
    </row>
    <row r="38" spans="1:18" ht="17.25" thickBot="1" x14ac:dyDescent="0.35">
      <c r="A38" s="8"/>
      <c r="B38" s="8"/>
      <c r="C38" s="95"/>
      <c r="D38" s="95"/>
      <c r="E38" s="97" t="s">
        <v>86</v>
      </c>
      <c r="F38" s="99">
        <f t="shared" ref="F38:P38" si="12">F34-F36</f>
        <v>334</v>
      </c>
      <c r="G38" s="99">
        <f t="shared" si="12"/>
        <v>111</v>
      </c>
      <c r="H38" s="99">
        <f t="shared" si="12"/>
        <v>37</v>
      </c>
      <c r="I38" s="99">
        <f t="shared" si="12"/>
        <v>12</v>
      </c>
      <c r="J38" s="99">
        <f t="shared" si="12"/>
        <v>4</v>
      </c>
      <c r="K38" s="99">
        <f t="shared" si="12"/>
        <v>1</v>
      </c>
      <c r="L38" s="99">
        <f t="shared" si="12"/>
        <v>0</v>
      </c>
      <c r="M38" s="99">
        <f t="shared" si="12"/>
        <v>0</v>
      </c>
      <c r="N38" s="99">
        <f t="shared" si="12"/>
        <v>0</v>
      </c>
      <c r="O38" s="99">
        <f t="shared" si="12"/>
        <v>0</v>
      </c>
      <c r="P38" s="99">
        <f t="shared" si="12"/>
        <v>1</v>
      </c>
      <c r="Q38" s="50">
        <f>SUM(F38:P38)</f>
        <v>500</v>
      </c>
      <c r="R38" s="20"/>
    </row>
    <row r="39" spans="1:18" ht="14.25" customHeight="1" thickBot="1" x14ac:dyDescent="0.35">
      <c r="A39" s="7"/>
      <c r="B39" s="7"/>
      <c r="C39" s="7"/>
      <c r="D39" s="7"/>
      <c r="E39" s="7"/>
      <c r="F39" s="7"/>
      <c r="G39" s="11"/>
      <c r="H39" s="11"/>
      <c r="I39" s="11"/>
      <c r="J39" s="11"/>
      <c r="K39" s="11"/>
      <c r="L39" s="11"/>
      <c r="M39" s="11"/>
      <c r="N39" s="11"/>
      <c r="O39" s="11"/>
      <c r="P39" s="7"/>
      <c r="Q39" s="11"/>
      <c r="R39" s="20"/>
    </row>
    <row r="40" spans="1:18" ht="17.25" customHeight="1" thickBot="1" x14ac:dyDescent="0.35">
      <c r="A40" s="8"/>
      <c r="B40" s="8"/>
      <c r="C40" s="336" t="s">
        <v>25</v>
      </c>
      <c r="D40" s="337"/>
      <c r="E40" s="338"/>
      <c r="F40" s="111" t="s">
        <v>26</v>
      </c>
      <c r="G40" s="11"/>
      <c r="H40" s="419" t="s">
        <v>133</v>
      </c>
      <c r="I40" s="420"/>
      <c r="J40" s="12"/>
      <c r="K40" s="52"/>
      <c r="L40" s="53" t="s">
        <v>22</v>
      </c>
      <c r="M40" s="266">
        <v>500</v>
      </c>
      <c r="N40" s="7"/>
      <c r="O40" s="56"/>
      <c r="P40" s="57" t="s">
        <v>92</v>
      </c>
      <c r="Q40" s="51">
        <f>SUM(Q36+Q38)-(M40)</f>
        <v>0</v>
      </c>
      <c r="R40" s="20"/>
    </row>
    <row r="41" spans="1:18" ht="17.25" customHeight="1" thickBot="1" x14ac:dyDescent="0.35">
      <c r="A41" s="8"/>
      <c r="B41" s="8"/>
      <c r="C41" s="333" t="s">
        <v>106</v>
      </c>
      <c r="D41" s="334"/>
      <c r="E41" s="335"/>
      <c r="F41" s="129">
        <f>M40/P12</f>
        <v>125</v>
      </c>
      <c r="G41" s="11"/>
      <c r="H41" s="414" t="s">
        <v>134</v>
      </c>
      <c r="I41" s="415"/>
      <c r="J41" s="12"/>
      <c r="K41" s="12"/>
      <c r="L41" s="12"/>
      <c r="M41" s="12"/>
      <c r="N41" s="7"/>
      <c r="O41" s="7"/>
      <c r="P41" s="13"/>
      <c r="Q41" s="14"/>
      <c r="R41" s="20"/>
    </row>
    <row r="42" spans="1:18" ht="17.25" thickBot="1" x14ac:dyDescent="0.35">
      <c r="A42" s="8"/>
      <c r="B42" s="8"/>
      <c r="C42" s="333" t="s">
        <v>107</v>
      </c>
      <c r="D42" s="334"/>
      <c r="E42" s="335"/>
      <c r="F42" s="129">
        <f>M40/P13</f>
        <v>38.46153846153846</v>
      </c>
      <c r="G42" s="112"/>
      <c r="H42" s="416"/>
      <c r="I42" s="415"/>
      <c r="J42" s="12"/>
      <c r="K42" s="54" t="s">
        <v>48</v>
      </c>
      <c r="L42" s="55"/>
      <c r="M42" s="266"/>
      <c r="N42" s="7"/>
      <c r="O42" s="56"/>
      <c r="P42" s="53"/>
      <c r="Q42" s="412" t="e">
        <f>IF(AND(Q47&gt;49,Q47&lt;101),"Pequeña",IF(AND(Q47&gt;99,Q47&lt;151),"Mediana",IF(AND(Q47&gt;149,Q47&lt;201),"Grande","Fuera de rango")))</f>
        <v>#DIV/0!</v>
      </c>
      <c r="R42" s="20"/>
    </row>
    <row r="43" spans="1:18" ht="17.25" thickBot="1" x14ac:dyDescent="0.35">
      <c r="A43" s="8"/>
      <c r="B43" s="8"/>
      <c r="C43" s="333" t="s">
        <v>108</v>
      </c>
      <c r="D43" s="334"/>
      <c r="E43" s="335"/>
      <c r="F43" s="129">
        <f>M40/P14</f>
        <v>12.5</v>
      </c>
      <c r="G43" s="11"/>
      <c r="H43" s="416"/>
      <c r="I43" s="415"/>
      <c r="J43" s="12"/>
      <c r="K43" s="7"/>
      <c r="L43" s="7"/>
      <c r="M43" s="7"/>
      <c r="N43" s="7"/>
      <c r="O43" s="56"/>
      <c r="P43" s="53" t="s">
        <v>24</v>
      </c>
      <c r="Q43" s="413"/>
      <c r="R43" s="20"/>
    </row>
    <row r="44" spans="1:18" ht="18" customHeight="1" thickBot="1" x14ac:dyDescent="0.35">
      <c r="A44" s="8"/>
      <c r="B44" s="8"/>
      <c r="C44" s="333" t="s">
        <v>109</v>
      </c>
      <c r="D44" s="334"/>
      <c r="E44" s="335"/>
      <c r="F44" s="129">
        <f>M40/P15</f>
        <v>4.1322314049586772</v>
      </c>
      <c r="G44" s="11"/>
      <c r="H44" s="417"/>
      <c r="I44" s="418"/>
      <c r="J44" s="12"/>
      <c r="K44" s="54" t="s">
        <v>105</v>
      </c>
      <c r="L44" s="55"/>
      <c r="M44" s="266"/>
      <c r="N44" s="7"/>
      <c r="O44" s="7"/>
      <c r="P44" s="7"/>
      <c r="Q44" s="7"/>
      <c r="R44" s="20"/>
    </row>
    <row r="45" spans="1:18" ht="18" customHeight="1" thickBot="1" x14ac:dyDescent="0.35">
      <c r="A45" s="8"/>
      <c r="B45" s="8"/>
      <c r="C45" s="333" t="s">
        <v>110</v>
      </c>
      <c r="D45" s="334"/>
      <c r="E45" s="335"/>
      <c r="F45" s="129">
        <f>M40/P16</f>
        <v>1.3736263736263736</v>
      </c>
      <c r="G45" s="11"/>
      <c r="H45" s="7"/>
      <c r="I45" s="7"/>
      <c r="J45" s="7"/>
      <c r="K45" s="7"/>
      <c r="L45" s="7"/>
      <c r="M45" s="7"/>
      <c r="N45" s="7"/>
      <c r="O45" s="56"/>
      <c r="P45" s="53" t="s">
        <v>132</v>
      </c>
      <c r="Q45" s="110" t="e">
        <f>SUM(Q47-(150))</f>
        <v>#DIV/0!</v>
      </c>
      <c r="R45" s="20"/>
    </row>
    <row r="46" spans="1:18" ht="18" customHeight="1" thickBot="1" x14ac:dyDescent="0.35">
      <c r="A46" s="8"/>
      <c r="B46" s="8"/>
      <c r="C46" s="333" t="s">
        <v>111</v>
      </c>
      <c r="D46" s="334"/>
      <c r="E46" s="335"/>
      <c r="F46" s="129">
        <f>M40/P17</f>
        <v>0.45745654162854527</v>
      </c>
      <c r="G46" s="11"/>
      <c r="H46" s="373" t="s">
        <v>78</v>
      </c>
      <c r="I46" s="374"/>
      <c r="J46" s="374"/>
      <c r="K46" s="374"/>
      <c r="L46" s="375"/>
      <c r="M46" s="7"/>
      <c r="N46" s="7"/>
      <c r="O46" s="7"/>
      <c r="P46" s="49"/>
      <c r="Q46" s="49"/>
      <c r="R46" s="20"/>
    </row>
    <row r="47" spans="1:18" ht="16.5" customHeight="1" thickBot="1" x14ac:dyDescent="0.35">
      <c r="A47" s="8"/>
      <c r="B47" s="8"/>
      <c r="C47" s="333" t="s">
        <v>112</v>
      </c>
      <c r="D47" s="334"/>
      <c r="E47" s="335"/>
      <c r="F47" s="129">
        <f>M40/P18</f>
        <v>0.1524390243902439</v>
      </c>
      <c r="G47" s="11"/>
      <c r="H47" s="427" t="s">
        <v>135</v>
      </c>
      <c r="I47" s="428"/>
      <c r="J47" s="428"/>
      <c r="K47" s="428"/>
      <c r="L47" s="429"/>
      <c r="M47" s="7"/>
      <c r="N47" s="7"/>
      <c r="O47" s="56"/>
      <c r="P47" s="53" t="s">
        <v>119</v>
      </c>
      <c r="Q47" s="130" t="e">
        <f>M40/M44*100000</f>
        <v>#DIV/0!</v>
      </c>
      <c r="R47" s="20"/>
    </row>
    <row r="48" spans="1:18" ht="16.5" customHeight="1" thickBot="1" x14ac:dyDescent="0.35">
      <c r="A48" s="8"/>
      <c r="B48" s="8"/>
      <c r="C48" s="333" t="s">
        <v>113</v>
      </c>
      <c r="D48" s="334"/>
      <c r="E48" s="335"/>
      <c r="F48" s="129">
        <f>M40/P19</f>
        <v>5.0807844731226501E-2</v>
      </c>
      <c r="G48" s="11"/>
      <c r="H48" s="430"/>
      <c r="I48" s="428"/>
      <c r="J48" s="428"/>
      <c r="K48" s="428"/>
      <c r="L48" s="429"/>
      <c r="M48" s="7"/>
      <c r="N48" s="7"/>
      <c r="O48" s="7"/>
      <c r="P48" s="49"/>
      <c r="Q48" s="131"/>
      <c r="R48" s="20"/>
    </row>
    <row r="49" spans="1:18" ht="16.5" customHeight="1" thickBot="1" x14ac:dyDescent="0.35">
      <c r="A49" s="8"/>
      <c r="B49" s="8"/>
      <c r="C49" s="333" t="s">
        <v>114</v>
      </c>
      <c r="D49" s="334"/>
      <c r="E49" s="335"/>
      <c r="F49" s="129">
        <f>M40/P20</f>
        <v>1.6935374610486383E-2</v>
      </c>
      <c r="G49" s="11"/>
      <c r="H49" s="431"/>
      <c r="I49" s="432"/>
      <c r="J49" s="432"/>
      <c r="K49" s="432"/>
      <c r="L49" s="433"/>
      <c r="M49" s="7"/>
      <c r="N49" s="7"/>
      <c r="O49" s="56"/>
      <c r="P49" s="53" t="s">
        <v>120</v>
      </c>
      <c r="Q49" s="130" t="e">
        <f>M40/M44*1000</f>
        <v>#DIV/0!</v>
      </c>
      <c r="R49" s="20"/>
    </row>
    <row r="50" spans="1:18" ht="13.5" customHeight="1" x14ac:dyDescent="0.3">
      <c r="A50" s="8"/>
      <c r="B50" s="8"/>
      <c r="C50" s="8"/>
      <c r="D50" s="8"/>
      <c r="E50" s="7"/>
      <c r="F50" s="8"/>
      <c r="G50" s="8"/>
      <c r="H50" s="7"/>
      <c r="I50" s="19"/>
      <c r="J50" s="11"/>
      <c r="K50" s="11"/>
      <c r="L50" s="7"/>
      <c r="M50" s="7"/>
      <c r="N50" s="7"/>
      <c r="O50" s="7"/>
      <c r="P50" s="7"/>
      <c r="Q50" s="7"/>
      <c r="R50" s="20"/>
    </row>
    <row r="51" spans="1:18" ht="21" customHeight="1" x14ac:dyDescent="0.3">
      <c r="A51" s="5"/>
      <c r="B51" s="5"/>
      <c r="C51" s="34" t="s">
        <v>90</v>
      </c>
      <c r="D51" s="5"/>
      <c r="E51" s="5"/>
      <c r="F51" s="5"/>
      <c r="G51" s="5"/>
      <c r="H51" s="5"/>
      <c r="I51" s="34" t="s">
        <v>136</v>
      </c>
      <c r="J51" s="5"/>
      <c r="K51" s="5"/>
      <c r="L51" s="5"/>
      <c r="M51" s="5"/>
      <c r="N51" s="5"/>
      <c r="O51" s="5"/>
      <c r="P51" s="5"/>
      <c r="Q51" s="5"/>
      <c r="R51" s="20"/>
    </row>
    <row r="52" spans="1:18" ht="8.25" customHeight="1" x14ac:dyDescent="0.3">
      <c r="A52" s="3"/>
      <c r="B52" s="3"/>
      <c r="C52" s="3"/>
      <c r="D52" s="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0"/>
    </row>
    <row r="53" spans="1:18" ht="26.25" customHeight="1" thickBot="1" x14ac:dyDescent="0.35">
      <c r="A53" s="3"/>
      <c r="B53" s="3"/>
      <c r="C53" s="3"/>
      <c r="D53" s="3"/>
      <c r="E53" s="7"/>
      <c r="F53" s="70" t="s">
        <v>151</v>
      </c>
      <c r="G53" s="10"/>
      <c r="H53" s="426" t="s">
        <v>38</v>
      </c>
      <c r="I53" s="426"/>
      <c r="J53" s="426"/>
      <c r="K53" s="7"/>
      <c r="L53" s="7"/>
      <c r="M53" s="7"/>
      <c r="N53" s="237"/>
      <c r="O53" s="7"/>
      <c r="P53" s="7"/>
      <c r="Q53" s="7"/>
      <c r="R53" s="20"/>
    </row>
    <row r="54" spans="1:18" ht="18.75" customHeight="1" thickBot="1" x14ac:dyDescent="0.35">
      <c r="A54" s="3"/>
      <c r="B54" s="3"/>
      <c r="C54" s="3"/>
      <c r="D54" s="3"/>
      <c r="E54" s="7"/>
      <c r="F54" s="267">
        <v>0</v>
      </c>
      <c r="G54" s="7"/>
      <c r="H54" s="270">
        <v>0</v>
      </c>
      <c r="I54" s="270">
        <v>0</v>
      </c>
      <c r="J54" s="270">
        <v>0.05</v>
      </c>
      <c r="K54" s="7"/>
      <c r="L54" s="7" t="s">
        <v>166</v>
      </c>
      <c r="M54" s="409" t="s">
        <v>21</v>
      </c>
      <c r="N54" s="237" t="s">
        <v>121</v>
      </c>
      <c r="O54" s="7" t="s">
        <v>122</v>
      </c>
      <c r="P54" s="7" t="s">
        <v>20</v>
      </c>
      <c r="Q54" s="7"/>
      <c r="R54" s="20"/>
    </row>
    <row r="55" spans="1:18" ht="11.25" customHeight="1" thickBot="1" x14ac:dyDescent="0.35">
      <c r="A55" s="3"/>
      <c r="B55" s="3"/>
      <c r="C55" s="356" t="s">
        <v>37</v>
      </c>
      <c r="D55" s="3"/>
      <c r="E55" s="7"/>
      <c r="F55" s="7"/>
      <c r="G55" s="7"/>
      <c r="H55" s="7"/>
      <c r="I55" s="7"/>
      <c r="J55" s="7"/>
      <c r="K55" s="7"/>
      <c r="L55" s="7"/>
      <c r="M55" s="410"/>
      <c r="N55" s="7"/>
      <c r="O55" s="7"/>
      <c r="P55" s="7"/>
      <c r="Q55" s="7"/>
      <c r="R55" s="20"/>
    </row>
    <row r="56" spans="1:18" ht="27" customHeight="1" thickBot="1" x14ac:dyDescent="0.35">
      <c r="A56" s="3"/>
      <c r="B56" s="3"/>
      <c r="C56" s="357"/>
      <c r="D56" s="3"/>
      <c r="E56" s="7"/>
      <c r="F56" s="22"/>
      <c r="G56" s="61" t="s">
        <v>5</v>
      </c>
      <c r="H56" s="61" t="s">
        <v>6</v>
      </c>
      <c r="I56" s="61" t="s">
        <v>7</v>
      </c>
      <c r="J56" s="61" t="s">
        <v>8</v>
      </c>
      <c r="K56" s="62" t="s">
        <v>39</v>
      </c>
      <c r="L56" s="7"/>
      <c r="M56" s="233">
        <f>SUM(M57:M67)</f>
        <v>0</v>
      </c>
      <c r="N56" s="273" t="s">
        <v>121</v>
      </c>
      <c r="O56" s="66" t="s">
        <v>122</v>
      </c>
      <c r="P56" s="66" t="s">
        <v>20</v>
      </c>
      <c r="Q56" s="7"/>
      <c r="R56" s="20"/>
    </row>
    <row r="57" spans="1:18" ht="20.100000000000001" customHeight="1" thickBot="1" x14ac:dyDescent="0.35">
      <c r="A57" s="3"/>
      <c r="B57" s="3"/>
      <c r="C57" s="268">
        <v>0</v>
      </c>
      <c r="D57" s="228" t="s">
        <v>88</v>
      </c>
      <c r="E57" s="215" t="s">
        <v>87</v>
      </c>
      <c r="F57" s="63" t="s">
        <v>41</v>
      </c>
      <c r="G57" s="44">
        <f>+F54*C57+F54</f>
        <v>0</v>
      </c>
      <c r="H57" s="69">
        <f>G57*$H54+G57</f>
        <v>0</v>
      </c>
      <c r="I57" s="44">
        <f>H57*$I54+H57</f>
        <v>0</v>
      </c>
      <c r="J57" s="44">
        <f>I57*$J54+I57</f>
        <v>0</v>
      </c>
      <c r="K57" s="272">
        <f ca="1">+'Matriz de impacto'!J527</f>
        <v>0</v>
      </c>
      <c r="L57" s="133" t="s">
        <v>41</v>
      </c>
      <c r="M57" s="285">
        <f>+'Matriz de impacto'!F527</f>
        <v>0</v>
      </c>
      <c r="N57" s="274">
        <f t="shared" ref="N57:N62" si="13">H57*M57</f>
        <v>0</v>
      </c>
      <c r="O57" s="67">
        <f t="shared" ref="O57:O67" ca="1" si="14">+K57</f>
        <v>0</v>
      </c>
      <c r="P57" s="68">
        <f t="shared" ref="P57:P67" ca="1" si="15">O57+N57</f>
        <v>0</v>
      </c>
      <c r="Q57" s="7"/>
      <c r="R57" s="20"/>
    </row>
    <row r="58" spans="1:18" ht="20.100000000000001" customHeight="1" thickBot="1" x14ac:dyDescent="0.35">
      <c r="A58" s="3"/>
      <c r="B58" s="3"/>
      <c r="C58" s="268">
        <v>0.2</v>
      </c>
      <c r="D58" s="228" t="s">
        <v>89</v>
      </c>
      <c r="E58" s="215" t="s">
        <v>115</v>
      </c>
      <c r="F58" s="63" t="s">
        <v>34</v>
      </c>
      <c r="G58" s="44">
        <f t="shared" ref="G58:G67" si="16">G57*C58+G57</f>
        <v>0</v>
      </c>
      <c r="H58" s="69">
        <f>G58*$H54+G58</f>
        <v>0</v>
      </c>
      <c r="I58" s="44">
        <f>H58*$I54+H58</f>
        <v>0</v>
      </c>
      <c r="J58" s="44">
        <f>I58*$J54+I58</f>
        <v>0</v>
      </c>
      <c r="K58" s="272">
        <f ca="1">+'Matriz de impacto'!J528</f>
        <v>0</v>
      </c>
      <c r="L58" s="133" t="s">
        <v>34</v>
      </c>
      <c r="M58" s="286">
        <f>+'Matriz de impacto'!F528</f>
        <v>0</v>
      </c>
      <c r="N58" s="275">
        <f t="shared" si="13"/>
        <v>0</v>
      </c>
      <c r="O58" s="67">
        <f t="shared" ca="1" si="14"/>
        <v>0</v>
      </c>
      <c r="P58" s="68">
        <f t="shared" ca="1" si="15"/>
        <v>0</v>
      </c>
      <c r="Q58" s="7"/>
      <c r="R58" s="20"/>
    </row>
    <row r="59" spans="1:18" ht="20.100000000000001" customHeight="1" thickBot="1" x14ac:dyDescent="0.35">
      <c r="A59" s="3"/>
      <c r="B59" s="3"/>
      <c r="C59" s="268">
        <v>0.2</v>
      </c>
      <c r="D59" s="3"/>
      <c r="E59" s="113"/>
      <c r="F59" s="63" t="s">
        <v>35</v>
      </c>
      <c r="G59" s="44">
        <f t="shared" si="16"/>
        <v>0</v>
      </c>
      <c r="H59" s="69">
        <f>G59*$H54+G59</f>
        <v>0</v>
      </c>
      <c r="I59" s="44">
        <f>H59*$I54+H59</f>
        <v>0</v>
      </c>
      <c r="J59" s="44">
        <f>I59*$J54+I59</f>
        <v>0</v>
      </c>
      <c r="K59" s="272">
        <f ca="1">+'Matriz de impacto'!J529</f>
        <v>0</v>
      </c>
      <c r="L59" s="133" t="s">
        <v>35</v>
      </c>
      <c r="M59" s="286">
        <f>+'Matriz de impacto'!F529</f>
        <v>0</v>
      </c>
      <c r="N59" s="275">
        <f t="shared" si="13"/>
        <v>0</v>
      </c>
      <c r="O59" s="67">
        <f t="shared" ca="1" si="14"/>
        <v>0</v>
      </c>
      <c r="P59" s="68">
        <f t="shared" ca="1" si="15"/>
        <v>0</v>
      </c>
      <c r="Q59" s="7"/>
      <c r="R59" s="20"/>
    </row>
    <row r="60" spans="1:18" ht="20.100000000000001" customHeight="1" thickBot="1" x14ac:dyDescent="0.35">
      <c r="A60" s="3"/>
      <c r="B60" s="3"/>
      <c r="C60" s="268">
        <v>0.2</v>
      </c>
      <c r="D60" s="3"/>
      <c r="E60" s="113"/>
      <c r="F60" s="64" t="s">
        <v>36</v>
      </c>
      <c r="G60" s="44">
        <f t="shared" si="16"/>
        <v>0</v>
      </c>
      <c r="H60" s="69">
        <f>G60*$H54+G60</f>
        <v>0</v>
      </c>
      <c r="I60" s="44">
        <f>H60*$I54+H60</f>
        <v>0</v>
      </c>
      <c r="J60" s="44">
        <f>I60*$J54+I60</f>
        <v>0</v>
      </c>
      <c r="K60" s="272">
        <f ca="1">+'Matriz de impacto'!J530</f>
        <v>0</v>
      </c>
      <c r="L60" s="271" t="s">
        <v>36</v>
      </c>
      <c r="M60" s="286">
        <f>+'Matriz de impacto'!F530</f>
        <v>0</v>
      </c>
      <c r="N60" s="275">
        <f t="shared" si="13"/>
        <v>0</v>
      </c>
      <c r="O60" s="67">
        <f t="shared" ca="1" si="14"/>
        <v>0</v>
      </c>
      <c r="P60" s="68">
        <f t="shared" ca="1" si="15"/>
        <v>0</v>
      </c>
      <c r="Q60" s="7"/>
      <c r="R60" s="20"/>
    </row>
    <row r="61" spans="1:18" ht="20.25" customHeight="1" thickBot="1" x14ac:dyDescent="0.35">
      <c r="A61" s="3"/>
      <c r="B61" s="3"/>
      <c r="C61" s="269">
        <v>0</v>
      </c>
      <c r="D61" s="3"/>
      <c r="E61" s="113"/>
      <c r="F61" s="290" t="s">
        <v>0</v>
      </c>
      <c r="G61" s="288">
        <f t="shared" si="16"/>
        <v>0</v>
      </c>
      <c r="H61" s="69">
        <f>G61*$H54+G61</f>
        <v>0</v>
      </c>
      <c r="I61" s="288">
        <f>H61*$I54+H61</f>
        <v>0</v>
      </c>
      <c r="J61" s="44">
        <f>I61*$J54+I61</f>
        <v>0</v>
      </c>
      <c r="K61" s="272">
        <f ca="1">+'Matriz de impacto'!J531</f>
        <v>0</v>
      </c>
      <c r="L61" s="291" t="s">
        <v>0</v>
      </c>
      <c r="M61" s="292">
        <f>+'Matriz de impacto'!F531</f>
        <v>0</v>
      </c>
      <c r="N61" s="293">
        <f t="shared" si="13"/>
        <v>0</v>
      </c>
      <c r="O61" s="294">
        <f t="shared" ca="1" si="14"/>
        <v>0</v>
      </c>
      <c r="P61" s="295">
        <f ca="1">O61+N61</f>
        <v>0</v>
      </c>
      <c r="Q61" s="7"/>
      <c r="R61" s="20"/>
    </row>
    <row r="62" spans="1:18" ht="19.5" customHeight="1" thickBot="1" x14ac:dyDescent="0.35">
      <c r="A62" s="3"/>
      <c r="B62" s="3"/>
      <c r="C62" s="268">
        <v>0</v>
      </c>
      <c r="D62" s="3"/>
      <c r="E62" s="113"/>
      <c r="F62" s="290" t="s">
        <v>1</v>
      </c>
      <c r="G62" s="288">
        <f t="shared" si="16"/>
        <v>0</v>
      </c>
      <c r="H62" s="69">
        <f>G62*$H54+G62</f>
        <v>0</v>
      </c>
      <c r="I62" s="288">
        <f>H62*$I54+H62</f>
        <v>0</v>
      </c>
      <c r="J62" s="44">
        <f>I62*$J54+I62</f>
        <v>0</v>
      </c>
      <c r="K62" s="272">
        <f ca="1">+'Matriz de impacto'!J532</f>
        <v>0</v>
      </c>
      <c r="L62" s="291" t="s">
        <v>1</v>
      </c>
      <c r="M62" s="292">
        <f>+'Matriz de impacto'!F532</f>
        <v>0</v>
      </c>
      <c r="N62" s="293">
        <f t="shared" si="13"/>
        <v>0</v>
      </c>
      <c r="O62" s="294">
        <f t="shared" ca="1" si="14"/>
        <v>0</v>
      </c>
      <c r="P62" s="295">
        <f ca="1">O62+N62</f>
        <v>0</v>
      </c>
      <c r="Q62" s="7"/>
      <c r="R62" s="20"/>
    </row>
    <row r="63" spans="1:18" ht="19.5" customHeight="1" thickBot="1" x14ac:dyDescent="0.35">
      <c r="A63" s="3"/>
      <c r="B63" s="3"/>
      <c r="C63" s="268">
        <v>0</v>
      </c>
      <c r="D63" s="3"/>
      <c r="E63" s="113"/>
      <c r="F63" s="290" t="s">
        <v>2</v>
      </c>
      <c r="G63" s="288">
        <f t="shared" si="16"/>
        <v>0</v>
      </c>
      <c r="H63" s="288">
        <f>G63*$H54+G63</f>
        <v>0</v>
      </c>
      <c r="I63" s="288">
        <f>H63*$I54+H63</f>
        <v>0</v>
      </c>
      <c r="J63" s="259">
        <f>I63*$J54+I63</f>
        <v>0</v>
      </c>
      <c r="K63" s="272">
        <f ca="1">+'Matriz de impacto'!J533</f>
        <v>0</v>
      </c>
      <c r="L63" s="291" t="s">
        <v>2</v>
      </c>
      <c r="M63" s="292">
        <f>+'Matriz de impacto'!F533</f>
        <v>0</v>
      </c>
      <c r="N63" s="293">
        <f>J63*M63</f>
        <v>0</v>
      </c>
      <c r="O63" s="294">
        <f t="shared" ca="1" si="14"/>
        <v>0</v>
      </c>
      <c r="P63" s="295">
        <f ca="1">O63+N63</f>
        <v>0</v>
      </c>
      <c r="Q63" s="7"/>
      <c r="R63" s="20"/>
    </row>
    <row r="64" spans="1:18" ht="19.5" customHeight="1" thickBot="1" x14ac:dyDescent="0.35">
      <c r="A64" s="3"/>
      <c r="B64" s="3"/>
      <c r="C64" s="268">
        <v>0</v>
      </c>
      <c r="D64" s="3"/>
      <c r="E64" s="113"/>
      <c r="F64" s="288" t="s">
        <v>3</v>
      </c>
      <c r="G64" s="288">
        <f t="shared" si="16"/>
        <v>0</v>
      </c>
      <c r="H64" s="288">
        <f>G64*$H54+G64</f>
        <v>0</v>
      </c>
      <c r="I64" s="44">
        <f>H64*$I54+H64</f>
        <v>0</v>
      </c>
      <c r="J64" s="259">
        <f>I64*$J54+I64</f>
        <v>0</v>
      </c>
      <c r="K64" s="272">
        <f ca="1">+'Matriz de impacto'!J534</f>
        <v>0</v>
      </c>
      <c r="L64" s="272" t="s">
        <v>3</v>
      </c>
      <c r="M64" s="272">
        <f>+'Matriz de impacto'!F534</f>
        <v>0</v>
      </c>
      <c r="N64" s="272">
        <f>J64*M64</f>
        <v>0</v>
      </c>
      <c r="O64" s="272">
        <f t="shared" ca="1" si="14"/>
        <v>0</v>
      </c>
      <c r="P64" s="272">
        <f t="shared" ca="1" si="15"/>
        <v>0</v>
      </c>
      <c r="Q64" s="7"/>
      <c r="R64" s="20"/>
    </row>
    <row r="65" spans="1:19" ht="19.5" customHeight="1" thickBot="1" x14ac:dyDescent="0.35">
      <c r="A65" s="3"/>
      <c r="B65" s="3"/>
      <c r="C65" s="268">
        <v>0</v>
      </c>
      <c r="D65" s="3"/>
      <c r="E65" s="113"/>
      <c r="F65" s="124" t="s">
        <v>129</v>
      </c>
      <c r="G65" s="44">
        <f t="shared" si="16"/>
        <v>0</v>
      </c>
      <c r="H65" s="44">
        <f>G65*$H54+G65</f>
        <v>0</v>
      </c>
      <c r="I65" s="44">
        <f>H65*$I54+H65</f>
        <v>0</v>
      </c>
      <c r="J65" s="259">
        <f>I65*$J54+I65</f>
        <v>0</v>
      </c>
      <c r="K65" s="272">
        <f ca="1">+'Matriz de impacto'!J535</f>
        <v>0</v>
      </c>
      <c r="L65" s="272" t="s">
        <v>129</v>
      </c>
      <c r="M65" s="272">
        <f>+'Matriz de impacto'!F535</f>
        <v>0</v>
      </c>
      <c r="N65" s="272">
        <f>J65*M65</f>
        <v>0</v>
      </c>
      <c r="O65" s="272">
        <f t="shared" ca="1" si="14"/>
        <v>0</v>
      </c>
      <c r="P65" s="272">
        <f ca="1">O65+N65</f>
        <v>0</v>
      </c>
      <c r="Q65" s="7"/>
      <c r="R65" s="20"/>
    </row>
    <row r="66" spans="1:19" ht="19.5" customHeight="1" thickBot="1" x14ac:dyDescent="0.35">
      <c r="A66" s="3"/>
      <c r="B66" s="3"/>
      <c r="C66" s="268">
        <v>0</v>
      </c>
      <c r="D66" s="3"/>
      <c r="E66" s="113"/>
      <c r="F66" s="124" t="s">
        <v>130</v>
      </c>
      <c r="G66" s="44">
        <f t="shared" si="16"/>
        <v>0</v>
      </c>
      <c r="H66" s="44">
        <f>G66*$H54+G66</f>
        <v>0</v>
      </c>
      <c r="I66" s="44">
        <f>H66*$I54+H66</f>
        <v>0</v>
      </c>
      <c r="J66" s="259">
        <f>I66*$J54+I66</f>
        <v>0</v>
      </c>
      <c r="K66" s="272">
        <f ca="1">+'Matriz de impacto'!J536</f>
        <v>0</v>
      </c>
      <c r="L66" s="272" t="s">
        <v>130</v>
      </c>
      <c r="M66" s="272">
        <f>+'Matriz de impacto'!F536</f>
        <v>0</v>
      </c>
      <c r="N66" s="272">
        <f>J66*M66</f>
        <v>0</v>
      </c>
      <c r="O66" s="272">
        <f t="shared" ca="1" si="14"/>
        <v>0</v>
      </c>
      <c r="P66" s="272">
        <f ca="1">O66+N66</f>
        <v>0</v>
      </c>
      <c r="Q66" s="7"/>
      <c r="R66" s="20"/>
    </row>
    <row r="67" spans="1:19" ht="19.5" customHeight="1" thickBot="1" x14ac:dyDescent="0.35">
      <c r="A67" s="3"/>
      <c r="B67" s="3"/>
      <c r="C67" s="268">
        <v>0.2</v>
      </c>
      <c r="D67" s="3"/>
      <c r="E67" s="113"/>
      <c r="F67" s="63" t="s">
        <v>4</v>
      </c>
      <c r="G67" s="44">
        <f t="shared" si="16"/>
        <v>0</v>
      </c>
      <c r="H67" s="44">
        <f>G67*$H54+G67</f>
        <v>0</v>
      </c>
      <c r="I67" s="44">
        <f>H67*$I54+H67</f>
        <v>0</v>
      </c>
      <c r="J67" s="69">
        <f>I67*$J54+I67</f>
        <v>0</v>
      </c>
      <c r="K67" s="272">
        <f ca="1">+'Matriz de impacto'!J537</f>
        <v>0</v>
      </c>
      <c r="L67" s="271" t="s">
        <v>4</v>
      </c>
      <c r="M67" s="287">
        <f>+'Matriz de impacto'!F537</f>
        <v>0</v>
      </c>
      <c r="N67" s="284">
        <f>J67*M67</f>
        <v>0</v>
      </c>
      <c r="O67" s="67">
        <f t="shared" ca="1" si="14"/>
        <v>0</v>
      </c>
      <c r="P67" s="68">
        <f t="shared" ca="1" si="15"/>
        <v>0</v>
      </c>
      <c r="Q67" s="7"/>
      <c r="R67" s="20"/>
    </row>
    <row r="68" spans="1:19" ht="19.5" customHeight="1" x14ac:dyDescent="0.3">
      <c r="A68" s="3"/>
      <c r="B68" s="3"/>
      <c r="C68" s="219"/>
      <c r="D68" s="219"/>
      <c r="E68" s="113" t="s">
        <v>88</v>
      </c>
      <c r="F68" s="215" t="s">
        <v>87</v>
      </c>
      <c r="G68" s="221"/>
      <c r="H68" s="222"/>
      <c r="I68" s="16"/>
      <c r="J68" s="16"/>
      <c r="K68" s="16"/>
      <c r="L68" s="7"/>
      <c r="M68" s="276" t="s">
        <v>9</v>
      </c>
      <c r="N68" s="27">
        <f>SUM(N57:N67)</f>
        <v>0</v>
      </c>
      <c r="O68" s="24">
        <f ca="1">SUM(O57:O67)</f>
        <v>0</v>
      </c>
      <c r="P68" s="24">
        <f ca="1">SUM(P57:P67)</f>
        <v>0</v>
      </c>
      <c r="Q68" s="7"/>
      <c r="R68" s="20"/>
    </row>
    <row r="69" spans="1:19" ht="20.100000000000001" customHeight="1" x14ac:dyDescent="0.3">
      <c r="A69" s="3"/>
      <c r="B69" s="3"/>
      <c r="C69" s="219"/>
      <c r="D69" s="219"/>
      <c r="E69" s="113" t="s">
        <v>89</v>
      </c>
      <c r="F69" s="215" t="s">
        <v>88</v>
      </c>
      <c r="G69" s="221"/>
      <c r="H69" s="222"/>
      <c r="I69" s="16"/>
      <c r="J69" s="16"/>
      <c r="K69" s="16"/>
      <c r="L69" s="7"/>
      <c r="M69" s="25" t="s">
        <v>23</v>
      </c>
      <c r="N69" s="26">
        <f>N68*'Matriz de impacto'!L8</f>
        <v>0</v>
      </c>
      <c r="O69" s="26">
        <f ca="1">O68*'Matriz de impacto'!L8</f>
        <v>0</v>
      </c>
      <c r="P69" s="26">
        <f ca="1">P68*'Matriz de impacto'!L8</f>
        <v>0</v>
      </c>
      <c r="Q69" s="7"/>
      <c r="R69" s="20"/>
    </row>
    <row r="70" spans="1:19" ht="15" customHeight="1" x14ac:dyDescent="0.3">
      <c r="A70" s="3"/>
      <c r="B70" s="3"/>
      <c r="C70" s="219"/>
      <c r="D70" s="219"/>
      <c r="E70" s="220"/>
      <c r="F70" s="215" t="s">
        <v>115</v>
      </c>
      <c r="G70" s="221"/>
      <c r="H70" s="222"/>
      <c r="I70" s="16"/>
      <c r="J70" s="16"/>
      <c r="K70" s="16"/>
      <c r="L70" s="7"/>
      <c r="M70" s="16"/>
      <c r="N70" s="16"/>
      <c r="O70" s="16"/>
      <c r="P70" s="16"/>
      <c r="Q70" s="7"/>
      <c r="R70" s="20"/>
    </row>
    <row r="71" spans="1:19" ht="21" customHeight="1" x14ac:dyDescent="0.3">
      <c r="A71" s="5"/>
      <c r="B71" s="5"/>
      <c r="C71" s="223"/>
      <c r="D71" s="223"/>
      <c r="E71" s="223"/>
      <c r="F71" s="227" t="s">
        <v>89</v>
      </c>
      <c r="G71" s="223"/>
      <c r="H71" s="224"/>
      <c r="I71" s="34" t="s">
        <v>137</v>
      </c>
      <c r="J71" s="5"/>
      <c r="K71" s="5"/>
      <c r="L71" s="5"/>
      <c r="M71" s="5"/>
      <c r="N71" s="5"/>
      <c r="O71" s="5"/>
      <c r="P71" s="5"/>
      <c r="Q71" s="5"/>
      <c r="R71" s="20"/>
    </row>
    <row r="72" spans="1:19" ht="8.25" hidden="1" customHeight="1" x14ac:dyDescent="0.3">
      <c r="A72" s="3"/>
      <c r="B72" s="3"/>
      <c r="C72" s="219"/>
      <c r="D72" s="219"/>
      <c r="E72" s="220"/>
      <c r="F72" s="221"/>
      <c r="G72" s="220"/>
      <c r="H72" s="225"/>
      <c r="I72" s="7"/>
      <c r="J72" s="7"/>
      <c r="K72" s="7"/>
      <c r="L72" s="7"/>
      <c r="M72" s="7"/>
      <c r="N72" s="7"/>
      <c r="O72" s="7"/>
      <c r="P72" s="7"/>
      <c r="Q72" s="7"/>
      <c r="R72" s="20"/>
    </row>
    <row r="73" spans="1:19" ht="26.25" hidden="1" customHeight="1" x14ac:dyDescent="0.3">
      <c r="A73" s="3"/>
      <c r="B73" s="3"/>
      <c r="C73" s="219"/>
      <c r="D73" s="219"/>
      <c r="E73" s="220"/>
      <c r="F73" s="221"/>
      <c r="G73" s="221"/>
      <c r="H73" s="226"/>
      <c r="I73" s="16"/>
      <c r="J73" s="16"/>
      <c r="K73" s="16"/>
      <c r="L73" s="7"/>
      <c r="M73" s="7"/>
      <c r="N73" s="411"/>
      <c r="O73" s="7"/>
      <c r="P73" s="7"/>
      <c r="Q73" s="7"/>
      <c r="R73" s="20"/>
    </row>
    <row r="74" spans="1:19" ht="18.75" hidden="1" customHeight="1" x14ac:dyDescent="0.3">
      <c r="A74" s="3"/>
      <c r="B74" s="3"/>
      <c r="C74" s="219"/>
      <c r="D74" s="219"/>
      <c r="E74" s="220"/>
      <c r="F74" s="220"/>
      <c r="G74" s="221"/>
      <c r="H74" s="221"/>
      <c r="I74" s="16"/>
      <c r="J74" s="16"/>
      <c r="K74" s="7"/>
      <c r="L74" s="7"/>
      <c r="M74" s="409" t="s">
        <v>21</v>
      </c>
      <c r="N74" s="411"/>
      <c r="O74" s="7"/>
      <c r="P74" s="7"/>
      <c r="Q74" s="7"/>
      <c r="R74" s="20"/>
    </row>
    <row r="75" spans="1:19" ht="8.25" hidden="1" customHeight="1" thickBot="1" x14ac:dyDescent="0.35">
      <c r="A75" s="3"/>
      <c r="B75" s="3"/>
      <c r="C75" s="3"/>
      <c r="D75" s="3"/>
      <c r="E75" s="7"/>
      <c r="F75" s="7"/>
      <c r="G75" s="16"/>
      <c r="H75" s="16"/>
      <c r="I75" s="16"/>
      <c r="J75" s="16"/>
      <c r="K75" s="7"/>
      <c r="L75" s="7"/>
      <c r="M75" s="410"/>
      <c r="N75" s="7"/>
      <c r="O75" s="7"/>
      <c r="P75" s="7"/>
      <c r="Q75" s="7"/>
      <c r="R75" s="20"/>
    </row>
    <row r="76" spans="1:19" ht="27" hidden="1" customHeight="1" thickBot="1" x14ac:dyDescent="0.35">
      <c r="A76" s="3"/>
      <c r="B76" s="3"/>
      <c r="C76" s="3"/>
      <c r="D76" s="3"/>
      <c r="E76" s="7"/>
      <c r="F76" s="22"/>
      <c r="G76" s="61" t="s">
        <v>5</v>
      </c>
      <c r="H76" s="61" t="s">
        <v>6</v>
      </c>
      <c r="I76" s="61" t="s">
        <v>7</v>
      </c>
      <c r="J76" s="61" t="s">
        <v>8</v>
      </c>
      <c r="K76" s="65" t="s">
        <v>39</v>
      </c>
      <c r="L76" s="7"/>
      <c r="M76" s="233">
        <f>M82+M81+M79+M78+M83+M8</f>
        <v>0</v>
      </c>
      <c r="N76" s="66" t="s">
        <v>121</v>
      </c>
      <c r="O76" s="66" t="s">
        <v>122</v>
      </c>
      <c r="P76" s="66" t="s">
        <v>20</v>
      </c>
      <c r="Q76" s="7"/>
      <c r="R76" s="20"/>
      <c r="S76" s="45"/>
    </row>
    <row r="77" spans="1:19" ht="20.100000000000001" hidden="1" customHeight="1" thickBot="1" x14ac:dyDescent="0.35">
      <c r="A77" s="3"/>
      <c r="B77" s="3"/>
      <c r="C77" s="3"/>
      <c r="D77" s="3"/>
      <c r="E77" s="7"/>
      <c r="F77" s="63" t="s">
        <v>41</v>
      </c>
      <c r="G77" s="44">
        <f t="shared" ref="G77:J80" si="17">G57</f>
        <v>0</v>
      </c>
      <c r="H77" s="44">
        <f>H57</f>
        <v>0</v>
      </c>
      <c r="I77" s="69">
        <f t="shared" si="17"/>
        <v>0</v>
      </c>
      <c r="J77" s="69">
        <f t="shared" si="17"/>
        <v>0</v>
      </c>
      <c r="K77" s="44">
        <f ca="1">+'Matriz de impacto'!J538+'Matriz de impacto'!J539</f>
        <v>0</v>
      </c>
      <c r="L77" s="63" t="s">
        <v>41</v>
      </c>
      <c r="M77" s="218"/>
      <c r="N77" s="68">
        <f>M77*I77</f>
        <v>0</v>
      </c>
      <c r="O77" s="68">
        <v>0</v>
      </c>
      <c r="P77" s="68">
        <f t="shared" ref="P77:P83" si="18">O77+N77</f>
        <v>0</v>
      </c>
      <c r="Q77" s="7"/>
      <c r="R77" s="20"/>
    </row>
    <row r="78" spans="1:19" ht="20.100000000000001" hidden="1" customHeight="1" thickBot="1" x14ac:dyDescent="0.35">
      <c r="A78" s="3"/>
      <c r="B78" s="3"/>
      <c r="C78" s="3"/>
      <c r="D78" s="3"/>
      <c r="E78" s="17"/>
      <c r="F78" s="63" t="s">
        <v>34</v>
      </c>
      <c r="G78" s="44">
        <f t="shared" si="17"/>
        <v>0</v>
      </c>
      <c r="H78" s="44">
        <f t="shared" si="17"/>
        <v>0</v>
      </c>
      <c r="I78" s="69">
        <f t="shared" si="17"/>
        <v>0</v>
      </c>
      <c r="J78" s="69">
        <f t="shared" si="17"/>
        <v>0</v>
      </c>
      <c r="K78" s="44">
        <f ca="1">+'Matriz de impacto'!J540+'Matriz de impacto'!J541</f>
        <v>0</v>
      </c>
      <c r="L78" s="133" t="s">
        <v>87</v>
      </c>
      <c r="M78" s="287">
        <f>+'Matriz de impacto'!F538</f>
        <v>0</v>
      </c>
      <c r="N78" s="68">
        <f>M78*I77</f>
        <v>0</v>
      </c>
      <c r="O78" s="68">
        <f ca="1">+'Matriz de impacto'!J538</f>
        <v>0</v>
      </c>
      <c r="P78" s="68">
        <f t="shared" ca="1" si="18"/>
        <v>0</v>
      </c>
      <c r="Q78" s="7"/>
      <c r="R78" s="20"/>
    </row>
    <row r="79" spans="1:19" ht="20.100000000000001" hidden="1" customHeight="1" thickBot="1" x14ac:dyDescent="0.35">
      <c r="A79" s="3"/>
      <c r="B79" s="3"/>
      <c r="C79" s="3"/>
      <c r="D79" s="3"/>
      <c r="E79" s="7"/>
      <c r="F79" s="63" t="s">
        <v>35</v>
      </c>
      <c r="G79" s="44">
        <f t="shared" si="17"/>
        <v>0</v>
      </c>
      <c r="H79" s="44">
        <f t="shared" si="17"/>
        <v>0</v>
      </c>
      <c r="I79" s="44">
        <f t="shared" si="17"/>
        <v>0</v>
      </c>
      <c r="J79" s="44">
        <f t="shared" si="17"/>
        <v>0</v>
      </c>
      <c r="K79" s="44"/>
      <c r="L79" s="133" t="s">
        <v>88</v>
      </c>
      <c r="M79" s="287">
        <f>+'Matriz de impacto'!F539</f>
        <v>0</v>
      </c>
      <c r="N79" s="68">
        <f>M79*J77</f>
        <v>0</v>
      </c>
      <c r="O79" s="68">
        <f ca="1">+'Matriz de impacto'!J539</f>
        <v>0</v>
      </c>
      <c r="P79" s="68">
        <f t="shared" ca="1" si="18"/>
        <v>0</v>
      </c>
      <c r="Q79" s="7"/>
      <c r="R79" s="20"/>
    </row>
    <row r="80" spans="1:19" ht="20.100000000000001" hidden="1" customHeight="1" thickBot="1" x14ac:dyDescent="0.35">
      <c r="A80" s="3"/>
      <c r="B80" s="3"/>
      <c r="C80" s="3"/>
      <c r="D80" s="3"/>
      <c r="E80" s="7"/>
      <c r="F80" s="64" t="s">
        <v>36</v>
      </c>
      <c r="G80" s="44">
        <f t="shared" si="17"/>
        <v>0</v>
      </c>
      <c r="H80" s="44">
        <f t="shared" si="17"/>
        <v>0</v>
      </c>
      <c r="I80" s="44">
        <f t="shared" si="17"/>
        <v>0</v>
      </c>
      <c r="J80" s="44">
        <f t="shared" si="17"/>
        <v>0</v>
      </c>
      <c r="K80" s="44"/>
      <c r="L80" s="63" t="s">
        <v>34</v>
      </c>
      <c r="M80" s="218"/>
      <c r="N80" s="68">
        <f>M80*H78</f>
        <v>0</v>
      </c>
      <c r="O80" s="68">
        <v>0</v>
      </c>
      <c r="P80" s="68">
        <f t="shared" si="18"/>
        <v>0</v>
      </c>
      <c r="Q80" s="7"/>
      <c r="R80" s="20"/>
    </row>
    <row r="81" spans="1:18" ht="20.100000000000001" hidden="1" customHeight="1" thickBot="1" x14ac:dyDescent="0.35">
      <c r="A81" s="3"/>
      <c r="B81" s="3"/>
      <c r="C81" s="3"/>
      <c r="D81" s="3"/>
      <c r="E81" s="7"/>
      <c r="F81" s="7"/>
      <c r="G81" s="60"/>
      <c r="H81" s="7"/>
      <c r="I81" s="60"/>
      <c r="J81" s="60"/>
      <c r="K81" s="44"/>
      <c r="L81" s="133" t="s">
        <v>115</v>
      </c>
      <c r="M81" s="287">
        <f>+'Matriz de impacto'!F540</f>
        <v>0</v>
      </c>
      <c r="N81" s="68">
        <f>M81*I78</f>
        <v>0</v>
      </c>
      <c r="O81" s="68">
        <f ca="1">+'Matriz de impacto'!J540</f>
        <v>0</v>
      </c>
      <c r="P81" s="68">
        <f t="shared" ca="1" si="18"/>
        <v>0</v>
      </c>
      <c r="Q81" s="7"/>
      <c r="R81" s="20"/>
    </row>
    <row r="82" spans="1:18" ht="20.100000000000001" hidden="1" customHeight="1" thickBot="1" x14ac:dyDescent="0.35">
      <c r="A82" s="3"/>
      <c r="B82" s="3"/>
      <c r="C82" s="3"/>
      <c r="D82" s="3"/>
      <c r="E82" s="7"/>
      <c r="F82" s="7"/>
      <c r="G82" s="7"/>
      <c r="H82" s="7"/>
      <c r="I82" s="7"/>
      <c r="J82" s="7"/>
      <c r="K82" s="44"/>
      <c r="L82" s="133" t="s">
        <v>89</v>
      </c>
      <c r="M82" s="287">
        <f>+'Matriz de impacto'!F541</f>
        <v>0</v>
      </c>
      <c r="N82" s="68">
        <f>M82*J78</f>
        <v>0</v>
      </c>
      <c r="O82" s="68">
        <f ca="1">+'Matriz de impacto'!J541</f>
        <v>0</v>
      </c>
      <c r="P82" s="68">
        <f t="shared" ca="1" si="18"/>
        <v>0</v>
      </c>
      <c r="Q82" s="7"/>
      <c r="R82" s="20"/>
    </row>
    <row r="83" spans="1:18" ht="20.100000000000001" hidden="1" customHeight="1" x14ac:dyDescent="0.3">
      <c r="A83" s="3"/>
      <c r="B83" s="3"/>
      <c r="C83" s="3"/>
      <c r="D83" s="3"/>
      <c r="E83" s="7"/>
      <c r="F83" s="7"/>
      <c r="G83" s="21"/>
      <c r="H83" s="7"/>
      <c r="I83" s="7"/>
      <c r="J83" s="7"/>
      <c r="K83" s="44"/>
      <c r="L83" s="63" t="s">
        <v>35</v>
      </c>
      <c r="M83" s="218"/>
      <c r="N83" s="68">
        <f>M83*J79</f>
        <v>0</v>
      </c>
      <c r="O83" s="68">
        <v>0</v>
      </c>
      <c r="P83" s="68">
        <f t="shared" si="18"/>
        <v>0</v>
      </c>
      <c r="Q83" s="7"/>
      <c r="R83" s="20"/>
    </row>
    <row r="84" spans="1:18" ht="20.100000000000001" hidden="1" customHeight="1" x14ac:dyDescent="0.3">
      <c r="A84" s="3"/>
      <c r="B84" s="3"/>
      <c r="C84" s="3"/>
      <c r="D84" s="3"/>
      <c r="E84" s="7"/>
      <c r="F84" s="7"/>
      <c r="G84" s="21"/>
      <c r="H84" s="7"/>
      <c r="I84" s="7"/>
      <c r="J84" s="7"/>
      <c r="K84" s="44"/>
      <c r="L84" s="64" t="s">
        <v>36</v>
      </c>
      <c r="M84" s="218"/>
      <c r="N84" s="68">
        <f>M84*H80</f>
        <v>0</v>
      </c>
      <c r="O84" s="68">
        <v>0</v>
      </c>
      <c r="P84" s="68">
        <f>O84+N84</f>
        <v>0</v>
      </c>
      <c r="Q84" s="7"/>
      <c r="R84" s="20"/>
    </row>
    <row r="85" spans="1:18" ht="20.100000000000001" hidden="1" customHeight="1" x14ac:dyDescent="0.3">
      <c r="A85" s="3"/>
      <c r="B85" s="3"/>
      <c r="C85" s="3"/>
      <c r="D85" s="3"/>
      <c r="E85" s="7"/>
      <c r="F85" s="7"/>
      <c r="G85" s="21"/>
      <c r="H85" s="7"/>
      <c r="I85" s="7"/>
      <c r="J85" s="7"/>
      <c r="K85" s="16"/>
      <c r="L85" s="7"/>
      <c r="M85" s="23" t="s">
        <v>9</v>
      </c>
      <c r="N85" s="27">
        <f>SUM(N77:N84)</f>
        <v>0</v>
      </c>
      <c r="O85" s="24">
        <f ca="1">SUM(O77:O84)</f>
        <v>0</v>
      </c>
      <c r="P85" s="24">
        <f ca="1">SUM(P77:P84)</f>
        <v>0</v>
      </c>
      <c r="Q85" s="7"/>
      <c r="R85" s="20"/>
    </row>
    <row r="86" spans="1:18" ht="20.100000000000001" hidden="1" customHeight="1" x14ac:dyDescent="0.3">
      <c r="A86" s="3"/>
      <c r="B86" s="3"/>
      <c r="C86" s="3"/>
      <c r="D86" s="3"/>
      <c r="E86" s="7"/>
      <c r="F86" s="7"/>
      <c r="G86" s="21"/>
      <c r="H86" s="7"/>
      <c r="I86" s="7"/>
      <c r="J86" s="7"/>
      <c r="K86" s="16"/>
      <c r="L86" s="7"/>
      <c r="M86" s="40" t="s">
        <v>23</v>
      </c>
      <c r="N86" s="41">
        <f>N85*'Matriz de impacto'!L8</f>
        <v>0</v>
      </c>
      <c r="O86" s="41">
        <f ca="1">O85*'Matriz de impacto'!L8</f>
        <v>0</v>
      </c>
      <c r="P86" s="41">
        <f ca="1">P85*'Matriz de impacto'!L8</f>
        <v>0</v>
      </c>
      <c r="Q86" s="7"/>
      <c r="R86" s="20"/>
    </row>
    <row r="87" spans="1:18" ht="20.100000000000001" hidden="1" customHeight="1" x14ac:dyDescent="0.3">
      <c r="A87" s="3"/>
      <c r="B87" s="3"/>
      <c r="C87" s="3"/>
      <c r="D87" s="3"/>
      <c r="E87" s="7"/>
      <c r="F87" s="7"/>
      <c r="G87" s="16"/>
      <c r="H87" s="16"/>
      <c r="I87" s="16"/>
      <c r="J87" s="16"/>
      <c r="K87" s="16"/>
      <c r="L87" s="7"/>
      <c r="M87" s="16"/>
      <c r="N87" s="16"/>
      <c r="O87" s="16"/>
      <c r="P87" s="16"/>
      <c r="Q87" s="7"/>
      <c r="R87" s="20"/>
    </row>
    <row r="88" spans="1:18" ht="17.25" hidden="1" customHeight="1" x14ac:dyDescent="0.3">
      <c r="A88" s="3"/>
      <c r="B88" s="3"/>
      <c r="C88" s="3"/>
      <c r="D88" s="3"/>
      <c r="E88" s="7"/>
      <c r="F88" s="7"/>
      <c r="G88" s="16"/>
      <c r="H88" s="16"/>
      <c r="I88" s="16"/>
      <c r="J88" s="16"/>
      <c r="K88" s="16"/>
      <c r="L88" s="7"/>
      <c r="M88" s="16"/>
      <c r="N88" s="16"/>
      <c r="O88" s="16"/>
      <c r="P88" s="16"/>
      <c r="Q88" s="7"/>
      <c r="R88" s="20"/>
    </row>
    <row r="89" spans="1:18" ht="20.100000000000001" hidden="1" customHeight="1" x14ac:dyDescent="0.3">
      <c r="A89" s="3"/>
      <c r="B89" s="3"/>
      <c r="C89" s="3"/>
      <c r="D89" s="3"/>
      <c r="E89" s="7"/>
      <c r="F89" s="7"/>
      <c r="G89" s="16"/>
      <c r="H89" s="16"/>
      <c r="I89" s="16"/>
      <c r="J89" s="16"/>
      <c r="K89" s="16"/>
      <c r="L89" s="7"/>
      <c r="M89" s="16"/>
      <c r="N89" s="16"/>
      <c r="O89" s="16"/>
      <c r="P89" s="16"/>
      <c r="Q89" s="7"/>
      <c r="R89" s="20"/>
    </row>
    <row r="90" spans="1:18" ht="21" hidden="1" customHeight="1" x14ac:dyDescent="0.3">
      <c r="A90" s="3"/>
      <c r="B90" s="3"/>
      <c r="C90" s="3"/>
      <c r="D90" s="3"/>
      <c r="E90" s="7"/>
      <c r="F90" s="72" t="s">
        <v>116</v>
      </c>
      <c r="G90" s="71"/>
      <c r="H90" s="71"/>
      <c r="I90" s="71"/>
      <c r="J90" s="71"/>
      <c r="K90" s="16"/>
      <c r="L90" s="18"/>
      <c r="M90" s="367" t="s">
        <v>57</v>
      </c>
      <c r="N90" s="369"/>
      <c r="O90" s="73" t="s">
        <v>27</v>
      </c>
      <c r="P90" s="73" t="s">
        <v>28</v>
      </c>
      <c r="Q90" s="7"/>
      <c r="R90" s="20"/>
    </row>
    <row r="91" spans="1:18" ht="26.25" hidden="1" customHeight="1" x14ac:dyDescent="0.3">
      <c r="A91" s="3"/>
      <c r="B91" s="3"/>
      <c r="C91" s="3"/>
      <c r="D91" s="3"/>
      <c r="E91" s="7"/>
      <c r="F91" s="79" t="s">
        <v>52</v>
      </c>
      <c r="G91" s="79" t="s">
        <v>83</v>
      </c>
      <c r="H91" s="79" t="s">
        <v>53</v>
      </c>
      <c r="I91" s="79" t="s">
        <v>54</v>
      </c>
      <c r="J91" s="79" t="s">
        <v>56</v>
      </c>
      <c r="K91" s="16"/>
      <c r="L91" s="18"/>
      <c r="M91" s="63" t="s">
        <v>4</v>
      </c>
      <c r="N91" s="75">
        <f>H92</f>
        <v>0</v>
      </c>
      <c r="O91" s="75">
        <f>J67-N91</f>
        <v>0</v>
      </c>
      <c r="P91" s="76" t="e">
        <f>O91/N91</f>
        <v>#DIV/0!</v>
      </c>
      <c r="Q91" s="7"/>
      <c r="R91" s="20"/>
    </row>
    <row r="92" spans="1:18" ht="17.25" hidden="1" customHeight="1" x14ac:dyDescent="0.3">
      <c r="A92" s="3"/>
      <c r="B92" s="3"/>
      <c r="C92" s="3"/>
      <c r="D92" s="3"/>
      <c r="E92" s="7"/>
      <c r="F92" s="242" t="s">
        <v>4</v>
      </c>
      <c r="G92" s="283"/>
      <c r="H92" s="277"/>
      <c r="I92" s="277"/>
      <c r="J92" s="234">
        <f ca="1">SUMIF('Matriz de impacto'!$G$12:$H$511,'Simulador Piramide-Salarios'!F92,'Matriz de impacto'!$H$12:$H$511)</f>
        <v>0</v>
      </c>
      <c r="K92" s="16"/>
      <c r="L92" s="18"/>
      <c r="M92" s="63" t="s">
        <v>130</v>
      </c>
      <c r="N92" s="75">
        <f t="shared" ref="N92:N105" si="19">H93</f>
        <v>0</v>
      </c>
      <c r="O92" s="75">
        <f>J66-N92</f>
        <v>0</v>
      </c>
      <c r="P92" s="76" t="e">
        <f t="shared" ref="P92:P105" si="20">O92/N92</f>
        <v>#DIV/0!</v>
      </c>
      <c r="Q92" s="7"/>
      <c r="R92" s="20"/>
    </row>
    <row r="93" spans="1:18" ht="17.25" hidden="1" customHeight="1" x14ac:dyDescent="0.3">
      <c r="A93" s="3"/>
      <c r="B93" s="3"/>
      <c r="C93" s="3"/>
      <c r="D93" s="3"/>
      <c r="E93" s="7"/>
      <c r="F93" s="242" t="s">
        <v>130</v>
      </c>
      <c r="G93" s="283"/>
      <c r="H93" s="277"/>
      <c r="I93" s="277"/>
      <c r="J93" s="234">
        <f ca="1">SUMIF('Matriz de impacto'!$G$12:$H$511,'Simulador Piramide-Salarios'!F93,'Matriz de impacto'!$H$12:$H$511)</f>
        <v>0</v>
      </c>
      <c r="K93" s="16"/>
      <c r="L93" s="18"/>
      <c r="M93" s="63" t="s">
        <v>129</v>
      </c>
      <c r="N93" s="75">
        <f t="shared" si="19"/>
        <v>0</v>
      </c>
      <c r="O93" s="75">
        <f>J65-N93</f>
        <v>0</v>
      </c>
      <c r="P93" s="76" t="e">
        <f t="shared" si="20"/>
        <v>#DIV/0!</v>
      </c>
      <c r="Q93" s="7"/>
      <c r="R93" s="20"/>
    </row>
    <row r="94" spans="1:18" ht="17.25" hidden="1" customHeight="1" x14ac:dyDescent="0.3">
      <c r="A94" s="3"/>
      <c r="B94" s="3"/>
      <c r="C94" s="3"/>
      <c r="D94" s="3"/>
      <c r="E94" s="7"/>
      <c r="F94" s="242" t="s">
        <v>129</v>
      </c>
      <c r="G94" s="283"/>
      <c r="H94" s="277"/>
      <c r="I94" s="277"/>
      <c r="J94" s="234">
        <f ca="1">SUMIF('Matriz de impacto'!$G$12:$H$511,'Simulador Piramide-Salarios'!F94,'Matriz de impacto'!$H$12:$H$511)</f>
        <v>0</v>
      </c>
      <c r="K94" s="16"/>
      <c r="L94" s="18"/>
      <c r="M94" s="63" t="s">
        <v>3</v>
      </c>
      <c r="N94" s="75">
        <f t="shared" si="19"/>
        <v>0</v>
      </c>
      <c r="O94" s="75">
        <f>J64-N94</f>
        <v>0</v>
      </c>
      <c r="P94" s="76" t="e">
        <f t="shared" si="20"/>
        <v>#DIV/0!</v>
      </c>
      <c r="Q94" s="7"/>
      <c r="R94" s="20"/>
    </row>
    <row r="95" spans="1:18" ht="17.25" hidden="1" customHeight="1" x14ac:dyDescent="0.3">
      <c r="A95" s="3"/>
      <c r="B95" s="3"/>
      <c r="C95" s="3"/>
      <c r="D95" s="3"/>
      <c r="E95" s="7"/>
      <c r="F95" s="242" t="s">
        <v>3</v>
      </c>
      <c r="G95" s="283"/>
      <c r="H95" s="277"/>
      <c r="I95" s="277"/>
      <c r="J95" s="234">
        <f ca="1">SUMIF('Matriz de impacto'!$G$12:$H$511,'Simulador Piramide-Salarios'!F95,'Matriz de impacto'!$H$12:$H$511)</f>
        <v>0</v>
      </c>
      <c r="K95" s="7"/>
      <c r="L95" s="7"/>
      <c r="M95" s="63" t="s">
        <v>2</v>
      </c>
      <c r="N95" s="75">
        <f t="shared" si="19"/>
        <v>0</v>
      </c>
      <c r="O95" s="75">
        <f>J63-N95</f>
        <v>0</v>
      </c>
      <c r="P95" s="76" t="e">
        <f t="shared" si="20"/>
        <v>#DIV/0!</v>
      </c>
      <c r="Q95" s="7"/>
      <c r="R95" s="20"/>
    </row>
    <row r="96" spans="1:18" ht="17.25" hidden="1" customHeight="1" x14ac:dyDescent="0.3">
      <c r="A96" s="3"/>
      <c r="B96" s="3"/>
      <c r="C96" s="3"/>
      <c r="D96" s="3"/>
      <c r="E96" s="7"/>
      <c r="F96" s="242" t="s">
        <v>2</v>
      </c>
      <c r="G96" s="283"/>
      <c r="H96" s="277"/>
      <c r="I96" s="277"/>
      <c r="J96" s="234">
        <f ca="1">SUMIF('Matriz de impacto'!$G$12:$H$511,'Simulador Piramide-Salarios'!F96,'Matriz de impacto'!$H$12:$H$511)</f>
        <v>0</v>
      </c>
      <c r="K96" s="21"/>
      <c r="L96" s="7"/>
      <c r="M96" s="63" t="s">
        <v>1</v>
      </c>
      <c r="N96" s="75">
        <f t="shared" si="19"/>
        <v>0</v>
      </c>
      <c r="O96" s="75">
        <f>H62-N96</f>
        <v>0</v>
      </c>
      <c r="P96" s="76" t="e">
        <f t="shared" si="20"/>
        <v>#DIV/0!</v>
      </c>
      <c r="Q96" s="7"/>
      <c r="R96" s="20"/>
    </row>
    <row r="97" spans="1:25" ht="17.25" hidden="1" customHeight="1" x14ac:dyDescent="0.3">
      <c r="A97" s="3"/>
      <c r="B97" s="3"/>
      <c r="C97" s="3"/>
      <c r="D97" s="3"/>
      <c r="E97" s="7"/>
      <c r="F97" s="242" t="s">
        <v>1</v>
      </c>
      <c r="G97" s="283"/>
      <c r="H97" s="277"/>
      <c r="I97" s="277"/>
      <c r="J97" s="234">
        <f ca="1">SUMIF('Matriz de impacto'!$G$12:$H$511,'Simulador Piramide-Salarios'!F97,'Matriz de impacto'!$H$12:$H$511)</f>
        <v>0</v>
      </c>
      <c r="K97" s="21"/>
      <c r="L97" s="7"/>
      <c r="M97" s="63" t="s">
        <v>0</v>
      </c>
      <c r="N97" s="75">
        <f t="shared" si="19"/>
        <v>0</v>
      </c>
      <c r="O97" s="75">
        <f>H61-N97</f>
        <v>0</v>
      </c>
      <c r="P97" s="76" t="e">
        <f t="shared" si="20"/>
        <v>#DIV/0!</v>
      </c>
      <c r="Q97" s="7"/>
      <c r="R97" s="20"/>
    </row>
    <row r="98" spans="1:25" ht="17.25" hidden="1" customHeight="1" x14ac:dyDescent="0.3">
      <c r="A98" s="3"/>
      <c r="B98" s="3"/>
      <c r="C98" s="3"/>
      <c r="D98" s="3"/>
      <c r="E98" s="7"/>
      <c r="F98" s="242" t="s">
        <v>0</v>
      </c>
      <c r="G98" s="283"/>
      <c r="H98" s="277"/>
      <c r="I98" s="277"/>
      <c r="J98" s="234">
        <f ca="1">SUMIF('Matriz de impacto'!$G$12:$H$511,'Simulador Piramide-Salarios'!F98,'Matriz de impacto'!$H$12:$H$511)</f>
        <v>0</v>
      </c>
      <c r="K98" s="21"/>
      <c r="L98" s="7"/>
      <c r="M98" s="63" t="s">
        <v>36</v>
      </c>
      <c r="N98" s="75">
        <f t="shared" si="19"/>
        <v>0</v>
      </c>
      <c r="O98" s="75">
        <f>H60-N98</f>
        <v>0</v>
      </c>
      <c r="P98" s="76" t="e">
        <f t="shared" si="20"/>
        <v>#DIV/0!</v>
      </c>
      <c r="Q98" s="7"/>
      <c r="R98" s="20"/>
    </row>
    <row r="99" spans="1:25" ht="17.25" hidden="1" customHeight="1" x14ac:dyDescent="0.3">
      <c r="A99" s="3"/>
      <c r="B99" s="3"/>
      <c r="C99" s="3"/>
      <c r="D99" s="3"/>
      <c r="E99" s="7"/>
      <c r="F99" s="242" t="s">
        <v>36</v>
      </c>
      <c r="G99" s="283"/>
      <c r="H99" s="277"/>
      <c r="I99" s="277"/>
      <c r="J99" s="234">
        <f ca="1">SUMIF('Matriz de impacto'!$G$12:$H$511,'Simulador Piramide-Salarios'!F99,'Matriz de impacto'!$H$12:$H$511)</f>
        <v>0</v>
      </c>
      <c r="K99" s="21"/>
      <c r="L99" s="7"/>
      <c r="M99" s="63" t="s">
        <v>35</v>
      </c>
      <c r="N99" s="75">
        <f t="shared" si="19"/>
        <v>0</v>
      </c>
      <c r="O99" s="75">
        <f>H59-N99</f>
        <v>0</v>
      </c>
      <c r="P99" s="76" t="e">
        <f t="shared" si="20"/>
        <v>#DIV/0!</v>
      </c>
      <c r="Q99" s="7"/>
      <c r="R99" s="20"/>
    </row>
    <row r="100" spans="1:25" ht="17.25" hidden="1" customHeight="1" x14ac:dyDescent="0.3">
      <c r="A100" s="3"/>
      <c r="B100" s="3"/>
      <c r="C100" s="3"/>
      <c r="D100" s="3"/>
      <c r="E100" s="7"/>
      <c r="F100" s="242" t="s">
        <v>35</v>
      </c>
      <c r="G100" s="283"/>
      <c r="H100" s="277"/>
      <c r="I100" s="277"/>
      <c r="J100" s="234">
        <f ca="1">SUMIF('Matriz de impacto'!$G$12:$H$511,'Simulador Piramide-Salarios'!F100,'Matriz de impacto'!$H$12:$H$511)</f>
        <v>0</v>
      </c>
      <c r="K100" s="21"/>
      <c r="L100" s="7"/>
      <c r="M100" s="63" t="s">
        <v>34</v>
      </c>
      <c r="N100" s="75">
        <f t="shared" si="19"/>
        <v>0</v>
      </c>
      <c r="O100" s="75">
        <f>H58-N100</f>
        <v>0</v>
      </c>
      <c r="P100" s="76" t="e">
        <f t="shared" si="20"/>
        <v>#DIV/0!</v>
      </c>
      <c r="Q100" s="7"/>
      <c r="R100" s="20"/>
    </row>
    <row r="101" spans="1:25" ht="17.25" hidden="1" customHeight="1" x14ac:dyDescent="0.3">
      <c r="A101" s="3"/>
      <c r="B101" s="3"/>
      <c r="C101" s="3"/>
      <c r="D101" s="3"/>
      <c r="E101" s="7"/>
      <c r="F101" s="242" t="s">
        <v>34</v>
      </c>
      <c r="G101" s="283"/>
      <c r="H101" s="277"/>
      <c r="I101" s="277"/>
      <c r="J101" s="234">
        <f ca="1">SUMIF('Matriz de impacto'!$G$12:$H$511,'Simulador Piramide-Salarios'!F101,'Matriz de impacto'!$H$12:$H$511)</f>
        <v>0</v>
      </c>
      <c r="K101" s="21"/>
      <c r="L101" s="7"/>
      <c r="M101" s="63" t="s">
        <v>41</v>
      </c>
      <c r="N101" s="75">
        <f t="shared" si="19"/>
        <v>0</v>
      </c>
      <c r="O101" s="75">
        <f>H57-N101</f>
        <v>0</v>
      </c>
      <c r="P101" s="76" t="e">
        <f t="shared" si="20"/>
        <v>#DIV/0!</v>
      </c>
      <c r="Q101" s="7"/>
      <c r="R101" s="20"/>
    </row>
    <row r="102" spans="1:25" ht="17.25" hidden="1" customHeight="1" x14ac:dyDescent="0.3">
      <c r="A102" s="3"/>
      <c r="B102" s="3"/>
      <c r="C102" s="3"/>
      <c r="D102" s="3"/>
      <c r="E102" s="7"/>
      <c r="F102" s="242" t="s">
        <v>41</v>
      </c>
      <c r="G102" s="283"/>
      <c r="H102" s="277"/>
      <c r="I102" s="277"/>
      <c r="J102" s="234">
        <f ca="1">SUMIF('Matriz de impacto'!$G$12:$H$511,'Simulador Piramide-Salarios'!F102,'Matriz de impacto'!$H$12:$H$511)</f>
        <v>0</v>
      </c>
      <c r="K102" s="21"/>
      <c r="L102" s="7"/>
      <c r="M102" s="63" t="s">
        <v>89</v>
      </c>
      <c r="N102" s="75">
        <f t="shared" si="19"/>
        <v>0</v>
      </c>
      <c r="O102" s="75">
        <f>J78-N102</f>
        <v>0</v>
      </c>
      <c r="P102" s="76" t="e">
        <f t="shared" si="20"/>
        <v>#DIV/0!</v>
      </c>
      <c r="Q102" s="7"/>
      <c r="R102" s="20"/>
    </row>
    <row r="103" spans="1:25" ht="17.25" hidden="1" customHeight="1" x14ac:dyDescent="0.3">
      <c r="A103" s="3"/>
      <c r="B103" s="3"/>
      <c r="C103" s="3"/>
      <c r="D103" s="3"/>
      <c r="E103" s="7"/>
      <c r="F103" s="242" t="s">
        <v>89</v>
      </c>
      <c r="G103" s="283"/>
      <c r="H103" s="277"/>
      <c r="I103" s="277"/>
      <c r="J103" s="234">
        <f ca="1">SUMIF('Matriz de impacto'!$G$12:$H$511,'Simulador Piramide-Salarios'!F103,'Matriz de impacto'!$H$12:$H$511)</f>
        <v>0</v>
      </c>
      <c r="K103" s="21"/>
      <c r="L103" s="7"/>
      <c r="M103" s="63" t="s">
        <v>115</v>
      </c>
      <c r="N103" s="75">
        <f t="shared" si="19"/>
        <v>0</v>
      </c>
      <c r="O103" s="75">
        <f>I78-N103</f>
        <v>0</v>
      </c>
      <c r="P103" s="76" t="e">
        <f t="shared" si="20"/>
        <v>#DIV/0!</v>
      </c>
      <c r="Q103" s="7"/>
      <c r="R103" s="20"/>
    </row>
    <row r="104" spans="1:25" ht="17.25" hidden="1" customHeight="1" x14ac:dyDescent="0.3">
      <c r="A104" s="3"/>
      <c r="B104" s="3"/>
      <c r="C104" s="3"/>
      <c r="D104" s="3"/>
      <c r="E104" s="7"/>
      <c r="F104" s="242" t="s">
        <v>115</v>
      </c>
      <c r="G104" s="283"/>
      <c r="H104" s="277"/>
      <c r="I104" s="277"/>
      <c r="J104" s="234">
        <f ca="1">SUMIF('Matriz de impacto'!$G$12:$H$511,'Simulador Piramide-Salarios'!F104,'Matriz de impacto'!$H$12:$H$511)</f>
        <v>0</v>
      </c>
      <c r="K104" s="21"/>
      <c r="L104" s="7"/>
      <c r="M104" s="63" t="s">
        <v>88</v>
      </c>
      <c r="N104" s="75">
        <f t="shared" si="19"/>
        <v>0</v>
      </c>
      <c r="O104" s="75">
        <f>J77-N104</f>
        <v>0</v>
      </c>
      <c r="P104" s="76" t="e">
        <f t="shared" si="20"/>
        <v>#DIV/0!</v>
      </c>
      <c r="Q104" s="7"/>
      <c r="R104" s="20"/>
    </row>
    <row r="105" spans="1:25" ht="17.25" hidden="1" customHeight="1" x14ac:dyDescent="0.3">
      <c r="A105" s="3"/>
      <c r="B105" s="3"/>
      <c r="C105" s="3"/>
      <c r="D105" s="3"/>
      <c r="E105" s="7"/>
      <c r="F105" s="242" t="s">
        <v>88</v>
      </c>
      <c r="G105" s="283"/>
      <c r="H105" s="277"/>
      <c r="I105" s="277"/>
      <c r="J105" s="234">
        <f ca="1">SUMIF('Matriz de impacto'!$G$12:$H$511,'Simulador Piramide-Salarios'!F105,'Matriz de impacto'!$H$12:$H$511)</f>
        <v>0</v>
      </c>
      <c r="K105" s="21"/>
      <c r="L105" s="7"/>
      <c r="M105" s="63" t="s">
        <v>87</v>
      </c>
      <c r="N105" s="75">
        <f t="shared" si="19"/>
        <v>0</v>
      </c>
      <c r="O105" s="75">
        <f>I77-N105</f>
        <v>0</v>
      </c>
      <c r="P105" s="76" t="e">
        <f t="shared" si="20"/>
        <v>#DIV/0!</v>
      </c>
      <c r="Q105" s="7"/>
      <c r="R105" s="20"/>
    </row>
    <row r="106" spans="1:25" ht="17.25" hidden="1" customHeight="1" x14ac:dyDescent="0.3">
      <c r="A106" s="3"/>
      <c r="B106" s="3"/>
      <c r="C106" s="3"/>
      <c r="D106" s="3"/>
      <c r="E106" s="7"/>
      <c r="F106" s="242" t="s">
        <v>87</v>
      </c>
      <c r="G106" s="283"/>
      <c r="H106" s="277"/>
      <c r="I106" s="277"/>
      <c r="J106" s="234">
        <f ca="1">SUMIF('Matriz de impacto'!$G$12:$H$511,'Simulador Piramide-Salarios'!F106,'Matriz de impacto'!$H$12:$H$511)</f>
        <v>0</v>
      </c>
      <c r="K106" s="21"/>
      <c r="L106" s="7"/>
      <c r="M106" s="74"/>
      <c r="N106" s="77"/>
      <c r="O106" s="75"/>
      <c r="P106" s="76"/>
      <c r="Q106" s="7"/>
      <c r="R106" s="20"/>
    </row>
    <row r="107" spans="1:25" ht="17.25" hidden="1" customHeight="1" x14ac:dyDescent="0.3">
      <c r="A107" s="3"/>
      <c r="B107" s="3"/>
      <c r="C107" s="3"/>
      <c r="D107" s="3"/>
      <c r="E107" s="7"/>
      <c r="F107" s="242"/>
      <c r="G107" s="283"/>
      <c r="H107" s="277"/>
      <c r="I107" s="277"/>
      <c r="J107" s="234"/>
      <c r="K107" s="7"/>
      <c r="L107" s="7"/>
      <c r="M107" s="74"/>
      <c r="N107" s="77"/>
      <c r="O107" s="75" t="s">
        <v>91</v>
      </c>
      <c r="P107" s="78" t="e">
        <f>AVERAGE(P91:P106)</f>
        <v>#DIV/0!</v>
      </c>
      <c r="Q107" s="7"/>
      <c r="R107" s="20"/>
    </row>
    <row r="108" spans="1:25" ht="17.25" hidden="1" customHeight="1" x14ac:dyDescent="0.3">
      <c r="A108" s="3"/>
      <c r="B108" s="3"/>
      <c r="C108" s="3"/>
      <c r="D108" s="3"/>
      <c r="E108" s="7"/>
      <c r="F108" s="80"/>
      <c r="G108" s="81">
        <f>SUM(G92:G107)</f>
        <v>0</v>
      </c>
      <c r="H108" s="80" t="s">
        <v>55</v>
      </c>
      <c r="I108" s="82" t="s">
        <v>9</v>
      </c>
      <c r="J108" s="217">
        <f>+'Matriz de impacto'!H513</f>
        <v>0</v>
      </c>
      <c r="K108" s="7"/>
      <c r="L108" s="7"/>
      <c r="M108" s="7"/>
      <c r="N108" s="7"/>
      <c r="O108" s="7"/>
      <c r="P108" s="7"/>
      <c r="Q108" s="7"/>
      <c r="R108" s="20"/>
    </row>
    <row r="109" spans="1:25" ht="24.75" hidden="1" customHeight="1" x14ac:dyDescent="0.3">
      <c r="A109" s="3"/>
      <c r="B109" s="3"/>
      <c r="C109" s="3"/>
      <c r="D109" s="3"/>
      <c r="E109" s="7"/>
      <c r="F109" s="162"/>
      <c r="G109" s="162"/>
      <c r="H109" s="162"/>
      <c r="I109" s="163" t="str">
        <f>W109&amp;'Matriz de impacto'!K8&amp;'Simulador Piramide-Salarios'!X109</f>
        <v>Total anual C/0 días de Aguinaldo</v>
      </c>
      <c r="J109" s="83">
        <f>J108*'Matriz de impacto'!L8</f>
        <v>0</v>
      </c>
      <c r="K109" s="7"/>
      <c r="L109" s="7"/>
      <c r="M109" s="367" t="s">
        <v>45</v>
      </c>
      <c r="N109" s="368"/>
      <c r="O109" s="369"/>
      <c r="P109" s="7"/>
      <c r="Q109" s="7"/>
      <c r="R109" s="20"/>
      <c r="W109" s="229" t="s">
        <v>164</v>
      </c>
      <c r="X109" s="229" t="s">
        <v>165</v>
      </c>
    </row>
    <row r="110" spans="1:25" s="170" customFormat="1" ht="25.5" hidden="1" customHeight="1" x14ac:dyDescent="0.3">
      <c r="A110" s="164"/>
      <c r="B110" s="164"/>
      <c r="C110" s="164"/>
      <c r="D110" s="164"/>
      <c r="E110" s="165"/>
      <c r="F110" s="165"/>
      <c r="G110" s="165"/>
      <c r="H110" s="165"/>
      <c r="I110" s="165"/>
      <c r="J110" s="165"/>
      <c r="K110" s="165"/>
      <c r="L110" s="165"/>
      <c r="M110" s="166" t="s">
        <v>42</v>
      </c>
      <c r="N110" s="167"/>
      <c r="O110" s="168">
        <f ca="1">P68+P85</f>
        <v>0</v>
      </c>
      <c r="P110" s="165"/>
      <c r="Q110" s="165"/>
      <c r="R110" s="169"/>
      <c r="W110" s="1"/>
      <c r="X110" s="1"/>
      <c r="Y110" s="1"/>
    </row>
    <row r="111" spans="1:25" s="170" customFormat="1" ht="25.5" hidden="1" customHeight="1" x14ac:dyDescent="0.3">
      <c r="A111" s="164"/>
      <c r="B111" s="164"/>
      <c r="C111" s="164"/>
      <c r="D111" s="164"/>
      <c r="E111" s="165"/>
      <c r="F111" s="165"/>
      <c r="G111" s="165"/>
      <c r="H111" s="165"/>
      <c r="I111" s="165"/>
      <c r="J111" s="165"/>
      <c r="K111" s="165"/>
      <c r="L111" s="165"/>
      <c r="M111" s="166" t="s">
        <v>43</v>
      </c>
      <c r="N111" s="167"/>
      <c r="O111" s="168">
        <f ca="1">P69+P86</f>
        <v>0</v>
      </c>
      <c r="P111" s="165"/>
      <c r="Q111" s="165"/>
      <c r="R111" s="169"/>
      <c r="W111" s="1"/>
      <c r="X111" s="1"/>
      <c r="Y111" s="1"/>
    </row>
    <row r="112" spans="1:25" ht="20.25" customHeight="1" x14ac:dyDescent="0.3">
      <c r="A112" s="3"/>
      <c r="B112" s="3"/>
      <c r="C112" s="3"/>
      <c r="D112" s="3"/>
      <c r="E112" s="7"/>
      <c r="F112" s="407" t="s">
        <v>44</v>
      </c>
      <c r="G112" s="407"/>
      <c r="H112" s="407"/>
      <c r="I112" s="408"/>
      <c r="J112" s="7"/>
      <c r="K112" s="7"/>
      <c r="L112" s="7"/>
      <c r="M112" s="7"/>
      <c r="N112" s="7"/>
      <c r="O112" s="7"/>
      <c r="P112" s="7"/>
      <c r="Q112" s="7"/>
      <c r="R112" s="20"/>
    </row>
    <row r="113" spans="1:18" ht="20.25" customHeight="1" x14ac:dyDescent="0.3">
      <c r="A113" s="3"/>
      <c r="B113" s="3"/>
      <c r="C113" s="3"/>
      <c r="D113" s="3"/>
      <c r="E113" s="7"/>
      <c r="F113" s="399" t="s">
        <v>80</v>
      </c>
      <c r="G113" s="400"/>
      <c r="H113" s="401"/>
      <c r="I113" s="85">
        <f>J109</f>
        <v>0</v>
      </c>
      <c r="J113" s="7"/>
      <c r="K113" s="7"/>
      <c r="L113" s="366" t="s">
        <v>47</v>
      </c>
      <c r="M113" s="366"/>
      <c r="N113" s="7"/>
      <c r="O113" s="366" t="s">
        <v>46</v>
      </c>
      <c r="P113" s="366"/>
      <c r="Q113" s="7"/>
      <c r="R113" s="20"/>
    </row>
    <row r="114" spans="1:18" ht="20.25" customHeight="1" x14ac:dyDescent="0.3">
      <c r="A114" s="3"/>
      <c r="B114" s="3"/>
      <c r="C114" s="3"/>
      <c r="D114" s="3"/>
      <c r="E114" s="7"/>
      <c r="F114" s="402" t="s">
        <v>195</v>
      </c>
      <c r="G114" s="403"/>
      <c r="H114" s="403"/>
      <c r="I114" s="278">
        <v>0</v>
      </c>
      <c r="J114" s="161"/>
      <c r="K114" s="7"/>
      <c r="L114" s="28"/>
      <c r="M114" s="29"/>
      <c r="N114" s="7"/>
      <c r="O114" s="28"/>
      <c r="P114" s="29"/>
      <c r="Q114" s="7"/>
      <c r="R114" s="20"/>
    </row>
    <row r="115" spans="1:18" ht="30.75" hidden="1" customHeight="1" x14ac:dyDescent="0.3">
      <c r="A115" s="3"/>
      <c r="B115" s="3"/>
      <c r="C115" s="3"/>
      <c r="D115" s="3"/>
      <c r="E115" s="7"/>
      <c r="F115" s="358" t="s">
        <v>174</v>
      </c>
      <c r="G115" s="359"/>
      <c r="H115" s="359"/>
      <c r="I115" s="84">
        <f ca="1">P86</f>
        <v>0</v>
      </c>
      <c r="J115" s="7"/>
      <c r="K115" s="7"/>
      <c r="L115" s="30"/>
      <c r="M115" s="31"/>
      <c r="N115" s="7"/>
      <c r="O115" s="30"/>
      <c r="P115" s="31"/>
      <c r="Q115" s="7"/>
      <c r="R115" s="20"/>
    </row>
    <row r="116" spans="1:18" ht="27.75" customHeight="1" x14ac:dyDescent="0.3">
      <c r="A116" s="3"/>
      <c r="B116" s="3"/>
      <c r="C116" s="3"/>
      <c r="D116" s="3"/>
      <c r="E116" s="7"/>
      <c r="F116" s="358" t="s">
        <v>173</v>
      </c>
      <c r="G116" s="359"/>
      <c r="H116" s="359"/>
      <c r="I116" s="84">
        <f ca="1">P69</f>
        <v>0</v>
      </c>
      <c r="J116" s="7"/>
      <c r="K116" s="7"/>
      <c r="L116" s="32"/>
      <c r="M116" s="33"/>
      <c r="N116" s="7"/>
      <c r="O116" s="32"/>
      <c r="P116" s="33"/>
      <c r="Q116" s="7"/>
      <c r="R116" s="20"/>
    </row>
    <row r="117" spans="1:18" ht="30" customHeight="1" x14ac:dyDescent="0.3">
      <c r="A117" s="3"/>
      <c r="B117" s="3"/>
      <c r="C117" s="3"/>
      <c r="D117" s="3"/>
      <c r="E117" s="7"/>
      <c r="F117" s="360" t="s">
        <v>81</v>
      </c>
      <c r="G117" s="361"/>
      <c r="H117" s="361"/>
      <c r="I117" s="86">
        <f ca="1">SUM(I115:I116)</f>
        <v>0</v>
      </c>
      <c r="J117" s="7"/>
      <c r="K117" s="7"/>
      <c r="L117" s="365"/>
      <c r="M117" s="365"/>
      <c r="N117" s="7"/>
      <c r="O117" s="365"/>
      <c r="P117" s="365"/>
      <c r="Q117" s="19"/>
      <c r="R117" s="20"/>
    </row>
    <row r="118" spans="1:18" ht="20.25" customHeight="1" x14ac:dyDescent="0.3">
      <c r="A118" s="3"/>
      <c r="B118" s="3"/>
      <c r="C118" s="3"/>
      <c r="D118" s="3"/>
      <c r="E118" s="7"/>
      <c r="F118" s="354" t="s">
        <v>196</v>
      </c>
      <c r="G118" s="355"/>
      <c r="H118" s="355"/>
      <c r="I118" s="87">
        <f ca="1">(I113+I114)-I117</f>
        <v>0</v>
      </c>
      <c r="J118" s="21">
        <f ca="1">I118-'Matriz de impacto'!Q515</f>
        <v>0</v>
      </c>
      <c r="K118" s="7"/>
      <c r="L118" s="362" t="s">
        <v>118</v>
      </c>
      <c r="M118" s="363"/>
      <c r="N118" s="7"/>
      <c r="O118" s="362" t="s">
        <v>117</v>
      </c>
      <c r="P118" s="363"/>
      <c r="Q118" s="7"/>
      <c r="R118" s="20"/>
    </row>
    <row r="119" spans="1:18" ht="11.25" customHeight="1" thickBot="1" x14ac:dyDescent="0.35">
      <c r="A119" s="3"/>
      <c r="B119" s="3"/>
      <c r="C119" s="3"/>
      <c r="D119" s="3"/>
      <c r="E119" s="7"/>
      <c r="F119" s="7"/>
      <c r="G119" s="7"/>
      <c r="H119" s="7"/>
      <c r="I119" s="7"/>
      <c r="J119" s="7"/>
      <c r="K119" s="7"/>
      <c r="L119" s="364"/>
      <c r="M119" s="364"/>
      <c r="N119" s="7"/>
      <c r="O119" s="364"/>
      <c r="P119" s="364"/>
      <c r="Q119" s="7"/>
      <c r="R119" s="20"/>
    </row>
    <row r="120" spans="1:18" ht="29.25" hidden="1" customHeight="1" thickTop="1" thickBot="1" x14ac:dyDescent="0.35">
      <c r="A120" s="3"/>
      <c r="B120" s="3"/>
      <c r="C120" s="3"/>
      <c r="D120" s="3"/>
      <c r="E120" s="35"/>
      <c r="F120" s="36">
        <v>1</v>
      </c>
      <c r="G120" s="142" t="s">
        <v>61</v>
      </c>
      <c r="H120" s="143"/>
      <c r="I120" s="143"/>
      <c r="J120" s="143"/>
      <c r="K120" s="143"/>
      <c r="L120" s="143"/>
      <c r="M120" s="143"/>
      <c r="N120" s="143"/>
      <c r="O120" s="143"/>
      <c r="P120" s="143"/>
      <c r="Q120" s="37"/>
      <c r="R120" s="20"/>
    </row>
    <row r="121" spans="1:18" ht="29.25" hidden="1" customHeight="1" thickTop="1" thickBot="1" x14ac:dyDescent="0.35">
      <c r="A121" s="3"/>
      <c r="B121" s="3"/>
      <c r="C121" s="3"/>
      <c r="D121" s="3"/>
      <c r="E121" s="35"/>
      <c r="F121" s="36">
        <v>2</v>
      </c>
      <c r="G121" s="137" t="s">
        <v>62</v>
      </c>
      <c r="H121" s="138"/>
      <c r="I121" s="138"/>
      <c r="J121" s="138"/>
      <c r="K121" s="138"/>
      <c r="L121" s="138"/>
      <c r="M121" s="138"/>
      <c r="N121" s="138"/>
      <c r="O121" s="138"/>
      <c r="P121" s="138"/>
      <c r="Q121" s="38"/>
      <c r="R121" s="20"/>
    </row>
    <row r="122" spans="1:18" ht="29.25" hidden="1" customHeight="1" thickTop="1" thickBot="1" x14ac:dyDescent="0.35">
      <c r="A122" s="3"/>
      <c r="B122" s="3"/>
      <c r="C122" s="3"/>
      <c r="D122" s="3"/>
      <c r="E122" s="35"/>
      <c r="F122" s="36">
        <v>3</v>
      </c>
      <c r="G122" s="137" t="s">
        <v>63</v>
      </c>
      <c r="H122" s="138"/>
      <c r="I122" s="138"/>
      <c r="J122" s="138"/>
      <c r="K122" s="138"/>
      <c r="L122" s="138"/>
      <c r="M122" s="138"/>
      <c r="N122" s="138"/>
      <c r="O122" s="138"/>
      <c r="P122" s="138"/>
      <c r="Q122" s="38"/>
      <c r="R122" s="20"/>
    </row>
    <row r="123" spans="1:18" ht="29.25" hidden="1" customHeight="1" thickTop="1" thickBot="1" x14ac:dyDescent="0.35">
      <c r="A123" s="3"/>
      <c r="B123" s="3"/>
      <c r="C123" s="3"/>
      <c r="D123" s="3"/>
      <c r="E123" s="35"/>
      <c r="F123" s="36">
        <v>4</v>
      </c>
      <c r="G123" s="137" t="s">
        <v>64</v>
      </c>
      <c r="H123" s="138"/>
      <c r="I123" s="138"/>
      <c r="J123" s="138"/>
      <c r="K123" s="138"/>
      <c r="L123" s="138"/>
      <c r="M123" s="138"/>
      <c r="N123" s="138"/>
      <c r="O123" s="138"/>
      <c r="P123" s="138"/>
      <c r="Q123" s="38"/>
      <c r="R123" s="20"/>
    </row>
    <row r="124" spans="1:18" ht="29.25" hidden="1" customHeight="1" thickTop="1" thickBot="1" x14ac:dyDescent="0.35">
      <c r="A124" s="3"/>
      <c r="B124" s="3"/>
      <c r="C124" s="3"/>
      <c r="D124" s="3"/>
      <c r="E124" s="35"/>
      <c r="F124" s="36">
        <v>5</v>
      </c>
      <c r="G124" s="137" t="s">
        <v>65</v>
      </c>
      <c r="H124" s="138"/>
      <c r="I124" s="138"/>
      <c r="J124" s="138"/>
      <c r="K124" s="138"/>
      <c r="L124" s="138"/>
      <c r="M124" s="138"/>
      <c r="N124" s="138"/>
      <c r="O124" s="138"/>
      <c r="P124" s="138"/>
      <c r="Q124" s="38"/>
      <c r="R124" s="20"/>
    </row>
    <row r="125" spans="1:18" ht="29.25" hidden="1" customHeight="1" thickTop="1" thickBot="1" x14ac:dyDescent="0.35">
      <c r="A125" s="3"/>
      <c r="B125" s="3"/>
      <c r="C125" s="3"/>
      <c r="D125" s="3"/>
      <c r="E125" s="35"/>
      <c r="F125" s="36">
        <v>6</v>
      </c>
      <c r="G125" s="137" t="s">
        <v>74</v>
      </c>
      <c r="H125" s="138"/>
      <c r="I125" s="138"/>
      <c r="J125" s="138"/>
      <c r="K125" s="138"/>
      <c r="L125" s="138"/>
      <c r="M125" s="138"/>
      <c r="N125" s="138"/>
      <c r="O125" s="138"/>
      <c r="P125" s="138"/>
      <c r="Q125" s="38"/>
      <c r="R125" s="20"/>
    </row>
    <row r="126" spans="1:18" ht="29.25" hidden="1" customHeight="1" thickTop="1" thickBot="1" x14ac:dyDescent="0.35">
      <c r="A126" s="3"/>
      <c r="B126" s="3"/>
      <c r="C126" s="3"/>
      <c r="D126" s="3"/>
      <c r="E126" s="35"/>
      <c r="F126" s="36">
        <v>7</v>
      </c>
      <c r="G126" s="137" t="s">
        <v>66</v>
      </c>
      <c r="H126" s="138"/>
      <c r="I126" s="138"/>
      <c r="J126" s="138"/>
      <c r="K126" s="138"/>
      <c r="L126" s="138"/>
      <c r="M126" s="138"/>
      <c r="N126" s="138"/>
      <c r="O126" s="138"/>
      <c r="P126" s="138"/>
      <c r="Q126" s="38"/>
      <c r="R126" s="20"/>
    </row>
    <row r="127" spans="1:18" ht="29.25" hidden="1" customHeight="1" thickTop="1" thickBot="1" x14ac:dyDescent="0.35">
      <c r="A127" s="3"/>
      <c r="B127" s="3"/>
      <c r="C127" s="3"/>
      <c r="D127" s="3"/>
      <c r="E127" s="35"/>
      <c r="F127" s="36">
        <v>8</v>
      </c>
      <c r="G127" s="137" t="s">
        <v>76</v>
      </c>
      <c r="H127" s="138"/>
      <c r="I127" s="138"/>
      <c r="J127" s="138"/>
      <c r="K127" s="138"/>
      <c r="L127" s="138"/>
      <c r="M127" s="138"/>
      <c r="N127" s="138"/>
      <c r="O127" s="138"/>
      <c r="P127" s="138"/>
      <c r="Q127" s="38"/>
      <c r="R127" s="20"/>
    </row>
    <row r="128" spans="1:18" ht="29.25" hidden="1" customHeight="1" thickTop="1" thickBot="1" x14ac:dyDescent="0.35">
      <c r="A128" s="3"/>
      <c r="B128" s="3"/>
      <c r="C128" s="3"/>
      <c r="D128" s="3"/>
      <c r="E128" s="35"/>
      <c r="F128" s="36">
        <v>9</v>
      </c>
      <c r="G128" s="137" t="s">
        <v>67</v>
      </c>
      <c r="H128" s="138"/>
      <c r="I128" s="138"/>
      <c r="J128" s="138"/>
      <c r="K128" s="138"/>
      <c r="L128" s="138"/>
      <c r="M128" s="138"/>
      <c r="N128" s="138"/>
      <c r="O128" s="138"/>
      <c r="P128" s="138"/>
      <c r="Q128" s="38"/>
      <c r="R128" s="20"/>
    </row>
    <row r="129" spans="1:18" ht="29.25" hidden="1" customHeight="1" thickTop="1" thickBot="1" x14ac:dyDescent="0.35">
      <c r="A129" s="3"/>
      <c r="B129" s="3"/>
      <c r="C129" s="3"/>
      <c r="D129" s="3"/>
      <c r="E129" s="35"/>
      <c r="F129" s="36">
        <v>10</v>
      </c>
      <c r="G129" s="137" t="s">
        <v>68</v>
      </c>
      <c r="H129" s="138"/>
      <c r="I129" s="138"/>
      <c r="J129" s="138"/>
      <c r="K129" s="138"/>
      <c r="L129" s="138"/>
      <c r="M129" s="138"/>
      <c r="N129" s="138"/>
      <c r="O129" s="138"/>
      <c r="P129" s="138"/>
      <c r="Q129" s="38"/>
      <c r="R129" s="20"/>
    </row>
    <row r="130" spans="1:18" ht="29.25" hidden="1" customHeight="1" thickTop="1" thickBot="1" x14ac:dyDescent="0.35">
      <c r="A130" s="3"/>
      <c r="B130" s="3"/>
      <c r="C130" s="3"/>
      <c r="D130" s="3"/>
      <c r="E130" s="35"/>
      <c r="F130" s="36">
        <v>11</v>
      </c>
      <c r="G130" s="137" t="s">
        <v>69</v>
      </c>
      <c r="H130" s="138"/>
      <c r="I130" s="138"/>
      <c r="J130" s="138"/>
      <c r="K130" s="138"/>
      <c r="L130" s="138"/>
      <c r="M130" s="138"/>
      <c r="N130" s="138"/>
      <c r="O130" s="138"/>
      <c r="P130" s="138"/>
      <c r="Q130" s="38"/>
      <c r="R130" s="20"/>
    </row>
    <row r="131" spans="1:18" ht="29.25" hidden="1" customHeight="1" thickTop="1" thickBot="1" x14ac:dyDescent="0.35">
      <c r="A131" s="3"/>
      <c r="B131" s="3"/>
      <c r="C131" s="3"/>
      <c r="D131" s="3"/>
      <c r="E131" s="35"/>
      <c r="F131" s="36">
        <v>12</v>
      </c>
      <c r="G131" s="137" t="s">
        <v>70</v>
      </c>
      <c r="H131" s="138"/>
      <c r="I131" s="138"/>
      <c r="J131" s="138"/>
      <c r="K131" s="138"/>
      <c r="L131" s="138"/>
      <c r="M131" s="138"/>
      <c r="N131" s="138"/>
      <c r="O131" s="138"/>
      <c r="P131" s="138"/>
      <c r="Q131" s="38"/>
      <c r="R131" s="20"/>
    </row>
    <row r="132" spans="1:18" ht="29.25" hidden="1" customHeight="1" thickTop="1" thickBot="1" x14ac:dyDescent="0.35">
      <c r="A132" s="3"/>
      <c r="B132" s="3"/>
      <c r="C132" s="3"/>
      <c r="D132" s="3"/>
      <c r="E132" s="35"/>
      <c r="F132" s="36">
        <v>13</v>
      </c>
      <c r="G132" s="137" t="s">
        <v>71</v>
      </c>
      <c r="H132" s="138"/>
      <c r="I132" s="138"/>
      <c r="J132" s="138"/>
      <c r="K132" s="138"/>
      <c r="L132" s="138"/>
      <c r="M132" s="138"/>
      <c r="N132" s="138"/>
      <c r="O132" s="138"/>
      <c r="P132" s="138"/>
      <c r="Q132" s="38"/>
      <c r="R132" s="20"/>
    </row>
    <row r="133" spans="1:18" ht="29.25" hidden="1" customHeight="1" thickTop="1" thickBot="1" x14ac:dyDescent="0.35">
      <c r="A133" s="3"/>
      <c r="B133" s="3"/>
      <c r="C133" s="3"/>
      <c r="D133" s="3"/>
      <c r="E133" s="35"/>
      <c r="F133" s="36">
        <v>14</v>
      </c>
      <c r="G133" s="137" t="s">
        <v>72</v>
      </c>
      <c r="H133" s="138"/>
      <c r="I133" s="138"/>
      <c r="J133" s="138"/>
      <c r="K133" s="138"/>
      <c r="L133" s="138"/>
      <c r="M133" s="138"/>
      <c r="N133" s="138"/>
      <c r="O133" s="138"/>
      <c r="P133" s="138"/>
      <c r="Q133" s="38"/>
      <c r="R133" s="20"/>
    </row>
    <row r="134" spans="1:18" ht="29.25" hidden="1" customHeight="1" thickTop="1" thickBot="1" x14ac:dyDescent="0.35">
      <c r="A134" s="3"/>
      <c r="B134" s="3"/>
      <c r="C134" s="3"/>
      <c r="D134" s="3"/>
      <c r="E134" s="35"/>
      <c r="F134" s="36">
        <v>15</v>
      </c>
      <c r="G134" s="137" t="s">
        <v>73</v>
      </c>
      <c r="H134" s="138"/>
      <c r="I134" s="138"/>
      <c r="J134" s="138"/>
      <c r="K134" s="138"/>
      <c r="L134" s="138"/>
      <c r="M134" s="138"/>
      <c r="N134" s="138"/>
      <c r="O134" s="138"/>
      <c r="P134" s="138"/>
      <c r="Q134" s="38"/>
      <c r="R134" s="20"/>
    </row>
    <row r="135" spans="1:18" ht="29.25" hidden="1" customHeight="1" thickTop="1" thickBot="1" x14ac:dyDescent="0.35">
      <c r="A135" s="3"/>
      <c r="B135" s="3"/>
      <c r="C135" s="3"/>
      <c r="D135" s="3"/>
      <c r="E135" s="35"/>
      <c r="F135" s="36">
        <v>16</v>
      </c>
      <c r="G135" s="137" t="s">
        <v>77</v>
      </c>
      <c r="H135" s="138"/>
      <c r="I135" s="138"/>
      <c r="J135" s="138"/>
      <c r="K135" s="138"/>
      <c r="L135" s="138"/>
      <c r="M135" s="138"/>
      <c r="N135" s="138"/>
      <c r="O135" s="138"/>
      <c r="P135" s="138"/>
      <c r="Q135" s="38"/>
      <c r="R135" s="20"/>
    </row>
    <row r="136" spans="1:18" ht="29.25" hidden="1" customHeight="1" thickTop="1" thickBot="1" x14ac:dyDescent="0.35">
      <c r="A136" s="3"/>
      <c r="B136" s="3"/>
      <c r="C136" s="3"/>
      <c r="D136" s="3"/>
      <c r="E136" s="35"/>
      <c r="F136" s="36">
        <v>17</v>
      </c>
      <c r="G136" s="137" t="s">
        <v>75</v>
      </c>
      <c r="H136" s="138"/>
      <c r="I136" s="138"/>
      <c r="J136" s="138"/>
      <c r="K136" s="138"/>
      <c r="L136" s="138"/>
      <c r="M136" s="138"/>
      <c r="N136" s="138"/>
      <c r="O136" s="138"/>
      <c r="P136" s="138"/>
      <c r="Q136" s="38"/>
      <c r="R136" s="20"/>
    </row>
    <row r="137" spans="1:18" ht="29.25" hidden="1" customHeight="1" thickTop="1" thickBot="1" x14ac:dyDescent="0.35">
      <c r="A137" s="3"/>
      <c r="B137" s="3"/>
      <c r="C137" s="3"/>
      <c r="D137" s="3"/>
      <c r="E137" s="35"/>
      <c r="F137" s="36">
        <v>18</v>
      </c>
      <c r="G137" s="137" t="s">
        <v>82</v>
      </c>
      <c r="H137" s="138"/>
      <c r="I137" s="138"/>
      <c r="J137" s="138"/>
      <c r="K137" s="138"/>
      <c r="L137" s="138"/>
      <c r="M137" s="138"/>
      <c r="N137" s="138"/>
      <c r="O137" s="138"/>
      <c r="P137" s="138"/>
      <c r="Q137" s="38"/>
      <c r="R137" s="20"/>
    </row>
    <row r="138" spans="1:18" ht="29.25" hidden="1" customHeight="1" thickTop="1" thickBot="1" x14ac:dyDescent="0.35">
      <c r="A138" s="3"/>
      <c r="B138" s="3"/>
      <c r="C138" s="3"/>
      <c r="D138" s="3"/>
      <c r="E138" s="35"/>
      <c r="F138" s="36">
        <v>19</v>
      </c>
      <c r="G138" s="139" t="s">
        <v>79</v>
      </c>
      <c r="H138" s="140"/>
      <c r="I138" s="140"/>
      <c r="J138" s="140"/>
      <c r="K138" s="140"/>
      <c r="L138" s="140"/>
      <c r="M138" s="140"/>
      <c r="N138" s="140"/>
      <c r="O138" s="140"/>
      <c r="P138" s="141"/>
      <c r="Q138" s="38"/>
      <c r="R138" s="20"/>
    </row>
    <row r="139" spans="1:18" ht="29.25" hidden="1" customHeight="1" thickTop="1" thickBot="1" x14ac:dyDescent="0.35">
      <c r="A139" s="3"/>
      <c r="B139" s="3"/>
      <c r="C139" s="3"/>
      <c r="D139" s="3"/>
      <c r="E139" s="35"/>
      <c r="F139" s="36">
        <v>20</v>
      </c>
      <c r="G139" s="139" t="s">
        <v>60</v>
      </c>
      <c r="H139" s="140"/>
      <c r="I139" s="140"/>
      <c r="J139" s="140"/>
      <c r="K139" s="140"/>
      <c r="L139" s="140"/>
      <c r="M139" s="140"/>
      <c r="N139" s="140"/>
      <c r="O139" s="140"/>
      <c r="P139" s="141"/>
      <c r="Q139" s="38"/>
      <c r="R139" s="20"/>
    </row>
    <row r="140" spans="1:18" ht="29.25" hidden="1" customHeight="1" thickTop="1" thickBot="1" x14ac:dyDescent="0.35">
      <c r="A140" s="3"/>
      <c r="B140" s="3"/>
      <c r="C140" s="3"/>
      <c r="D140" s="3"/>
      <c r="E140" s="35"/>
      <c r="F140" s="36">
        <v>21</v>
      </c>
      <c r="G140" s="139" t="s">
        <v>59</v>
      </c>
      <c r="H140" s="140"/>
      <c r="I140" s="140"/>
      <c r="J140" s="140"/>
      <c r="K140" s="140"/>
      <c r="L140" s="140"/>
      <c r="M140" s="140"/>
      <c r="N140" s="140"/>
      <c r="O140" s="140"/>
      <c r="P140" s="141"/>
      <c r="Q140" s="38"/>
      <c r="R140" s="20"/>
    </row>
    <row r="141" spans="1:18" ht="17.25" hidden="1" thickTop="1" x14ac:dyDescent="0.3">
      <c r="R141" s="4"/>
    </row>
    <row r="142" spans="1:18" ht="17.25" thickTop="1" x14ac:dyDescent="0.3">
      <c r="A142" s="3"/>
      <c r="B142" s="3"/>
      <c r="C142" s="3"/>
      <c r="D142" s="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20"/>
    </row>
    <row r="143" spans="1:18" x14ac:dyDescent="0.3">
      <c r="A143" s="3"/>
      <c r="B143" s="3"/>
      <c r="C143" s="3"/>
      <c r="D143" s="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20"/>
    </row>
    <row r="144" spans="1:18" x14ac:dyDescent="0.3">
      <c r="A144" s="3"/>
      <c r="B144" s="3"/>
      <c r="C144" s="3"/>
      <c r="D144" s="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20"/>
    </row>
    <row r="145" spans="1:18" x14ac:dyDescent="0.3">
      <c r="A145" s="3"/>
      <c r="B145" s="3"/>
      <c r="C145" s="3"/>
      <c r="D145" s="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20"/>
    </row>
    <row r="146" spans="1:18" x14ac:dyDescent="0.3">
      <c r="A146" s="3"/>
      <c r="B146" s="3"/>
      <c r="C146" s="3"/>
      <c r="D146" s="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 t="s">
        <v>198</v>
      </c>
      <c r="Q146" s="7"/>
      <c r="R146" s="20"/>
    </row>
    <row r="147" spans="1:18" x14ac:dyDescent="0.3">
      <c r="A147" s="3"/>
      <c r="C147" s="3"/>
      <c r="D147" s="3"/>
      <c r="M147" s="7"/>
      <c r="N147" s="7"/>
      <c r="O147" s="7"/>
      <c r="P147" s="7"/>
      <c r="Q147" s="7"/>
      <c r="R147" s="20"/>
    </row>
    <row r="148" spans="1:18" x14ac:dyDescent="0.3">
      <c r="A148" s="3"/>
      <c r="B148" s="3"/>
      <c r="C148" s="3"/>
      <c r="D148" s="3"/>
    </row>
    <row r="149" spans="1:18" x14ac:dyDescent="0.3">
      <c r="A149" s="3"/>
      <c r="B149" s="3"/>
      <c r="C149" s="3"/>
      <c r="D149" s="3"/>
      <c r="F149" s="174"/>
      <c r="G149" s="173"/>
      <c r="H149" s="173"/>
      <c r="I149" s="174"/>
      <c r="J149" s="171"/>
      <c r="K149" s="172"/>
      <c r="L149" s="196"/>
      <c r="M149" s="171"/>
      <c r="N149" s="171"/>
      <c r="O149" s="3"/>
    </row>
    <row r="150" spans="1:18" x14ac:dyDescent="0.3">
      <c r="A150" s="3"/>
      <c r="B150" s="3"/>
      <c r="C150" s="3"/>
      <c r="D150" s="3"/>
      <c r="F150" s="174"/>
      <c r="G150" s="173"/>
      <c r="H150" s="173"/>
      <c r="I150" s="174"/>
      <c r="J150" s="171"/>
      <c r="K150" s="172"/>
      <c r="L150" s="174"/>
      <c r="M150" s="171"/>
      <c r="N150" s="171"/>
    </row>
    <row r="151" spans="1:18" x14ac:dyDescent="0.3">
      <c r="F151" s="174"/>
      <c r="G151" s="178"/>
      <c r="H151" s="171"/>
      <c r="I151" s="171"/>
      <c r="J151" s="171"/>
      <c r="L151" s="196"/>
      <c r="M151" s="171"/>
      <c r="N151" s="171"/>
    </row>
    <row r="152" spans="1:18" x14ac:dyDescent="0.3">
      <c r="F152" s="174"/>
      <c r="G152" s="178"/>
      <c r="H152" s="171"/>
      <c r="I152" s="171"/>
      <c r="J152" s="171"/>
      <c r="K152" s="172"/>
      <c r="L152" s="174"/>
      <c r="M152" s="171"/>
      <c r="N152" s="171"/>
    </row>
    <row r="153" spans="1:18" x14ac:dyDescent="0.3">
      <c r="G153" s="178"/>
      <c r="H153" s="171"/>
      <c r="I153" s="171"/>
      <c r="J153" s="171"/>
      <c r="M153" s="171"/>
      <c r="N153" s="171"/>
    </row>
    <row r="154" spans="1:18" x14ac:dyDescent="0.3">
      <c r="G154" s="178"/>
      <c r="H154" s="171"/>
      <c r="I154" s="171"/>
      <c r="J154" s="171"/>
      <c r="M154" s="171"/>
      <c r="N154" s="171"/>
    </row>
    <row r="155" spans="1:18" x14ac:dyDescent="0.3">
      <c r="G155" s="178"/>
      <c r="H155" s="171"/>
      <c r="I155" s="171"/>
      <c r="J155" s="171"/>
      <c r="K155" s="171"/>
      <c r="M155" s="171"/>
      <c r="N155" s="171"/>
    </row>
    <row r="156" spans="1:18" x14ac:dyDescent="0.3">
      <c r="G156" s="178"/>
      <c r="H156" s="171"/>
      <c r="I156" s="171"/>
      <c r="J156" s="171"/>
      <c r="K156" s="171"/>
      <c r="M156" s="171"/>
      <c r="N156" s="171"/>
    </row>
    <row r="157" spans="1:18" x14ac:dyDescent="0.3">
      <c r="G157" s="178"/>
      <c r="H157" s="171"/>
      <c r="I157" s="171"/>
      <c r="J157" s="171"/>
      <c r="K157" s="171"/>
    </row>
    <row r="158" spans="1:18" x14ac:dyDescent="0.3">
      <c r="H158" s="177"/>
      <c r="I158" s="171"/>
      <c r="J158" s="171"/>
      <c r="K158" s="171"/>
    </row>
    <row r="159" spans="1:18" x14ac:dyDescent="0.3">
      <c r="H159" s="176"/>
      <c r="I159" s="171"/>
      <c r="J159" s="171"/>
      <c r="K159" s="171"/>
    </row>
    <row r="160" spans="1:18" x14ac:dyDescent="0.3">
      <c r="H160" s="176"/>
      <c r="I160" s="171"/>
      <c r="J160" s="171"/>
      <c r="K160" s="171"/>
    </row>
    <row r="161" spans="8:11" x14ac:dyDescent="0.3">
      <c r="H161" s="176"/>
      <c r="I161" s="171"/>
      <c r="J161" s="171"/>
      <c r="K161" s="171"/>
    </row>
    <row r="162" spans="8:11" x14ac:dyDescent="0.3">
      <c r="H162" s="176"/>
      <c r="I162" s="171"/>
      <c r="J162" s="171"/>
      <c r="K162" s="171"/>
    </row>
    <row r="163" spans="8:11" x14ac:dyDescent="0.3">
      <c r="H163" s="176"/>
      <c r="I163" s="171"/>
      <c r="J163" s="171"/>
      <c r="K163" s="171"/>
    </row>
    <row r="164" spans="8:11" x14ac:dyDescent="0.3">
      <c r="H164" s="175"/>
    </row>
  </sheetData>
  <sheetProtection password="8928" sheet="1" formatCells="0"/>
  <protectedRanges>
    <protectedRange sqref="O117:P119" name="nombre 2"/>
    <protectedRange sqref="I114" name="Incremento Salarial anual"/>
    <protectedRange sqref="G92:I106" name="Situación antes de preyección"/>
    <protectedRange sqref="M44" name="Población en el municipio"/>
    <protectedRange sqref="M42" name="Total de unidades en el Municipio"/>
    <protectedRange sqref="M40" name="Elementos en activo en la corporación"/>
    <protectedRange sqref="F36:I36" name="Funciones"/>
    <protectedRange sqref="F23:P23" name="Estructura Terciaria"/>
    <protectedRange sqref="B24:B32" name="Elemento"/>
    <protectedRange sqref="K4" name="Entidad"/>
    <protectedRange sqref="K6" name="Municipio"/>
    <protectedRange sqref="C57:C67" name="Incremento por Grado"/>
    <protectedRange sqref="H54:J54" name="Incremento entre Tabuladores"/>
    <protectedRange sqref="F54" name="sueldo base"/>
    <protectedRange sqref="L117:M119" name="nombre1"/>
  </protectedRanges>
  <mergeCells count="61">
    <mergeCell ref="Q42:Q43"/>
    <mergeCell ref="H41:I44"/>
    <mergeCell ref="H40:I40"/>
    <mergeCell ref="O6:P6"/>
    <mergeCell ref="K6:M6"/>
    <mergeCell ref="M90:N90"/>
    <mergeCell ref="H53:J53"/>
    <mergeCell ref="H47:L49"/>
    <mergeCell ref="O113:P113"/>
    <mergeCell ref="F113:H113"/>
    <mergeCell ref="O117:P117"/>
    <mergeCell ref="F114:H114"/>
    <mergeCell ref="T2:W16"/>
    <mergeCell ref="J2:P2"/>
    <mergeCell ref="F112:I112"/>
    <mergeCell ref="M54:M55"/>
    <mergeCell ref="N73:N74"/>
    <mergeCell ref="M74:M75"/>
    <mergeCell ref="K4:M4"/>
    <mergeCell ref="H46:L46"/>
    <mergeCell ref="C11:E11"/>
    <mergeCell ref="C12:E12"/>
    <mergeCell ref="C17:E17"/>
    <mergeCell ref="C13:E13"/>
    <mergeCell ref="C14:E14"/>
    <mergeCell ref="C18:E18"/>
    <mergeCell ref="C16:E16"/>
    <mergeCell ref="C15:E15"/>
    <mergeCell ref="F118:H118"/>
    <mergeCell ref="C55:C56"/>
    <mergeCell ref="F115:H115"/>
    <mergeCell ref="F116:H116"/>
    <mergeCell ref="F117:H117"/>
    <mergeCell ref="O118:P119"/>
    <mergeCell ref="L118:M119"/>
    <mergeCell ref="L117:M117"/>
    <mergeCell ref="L113:M113"/>
    <mergeCell ref="M109:O109"/>
    <mergeCell ref="C19:E19"/>
    <mergeCell ref="C20:E20"/>
    <mergeCell ref="C26:E26"/>
    <mergeCell ref="C49:E49"/>
    <mergeCell ref="C45:E45"/>
    <mergeCell ref="C46:E46"/>
    <mergeCell ref="C22:E22"/>
    <mergeCell ref="C23:E23"/>
    <mergeCell ref="C24:E24"/>
    <mergeCell ref="C47:E47"/>
    <mergeCell ref="C48:E48"/>
    <mergeCell ref="C44:E44"/>
    <mergeCell ref="C43:E43"/>
    <mergeCell ref="C42:E42"/>
    <mergeCell ref="C41:E41"/>
    <mergeCell ref="C40:E40"/>
    <mergeCell ref="C25:E25"/>
    <mergeCell ref="C32:E32"/>
    <mergeCell ref="C31:E31"/>
    <mergeCell ref="C30:E30"/>
    <mergeCell ref="C29:E29"/>
    <mergeCell ref="C28:E28"/>
    <mergeCell ref="C27:E27"/>
  </mergeCells>
  <phoneticPr fontId="36" type="noConversion"/>
  <conditionalFormatting sqref="O32:P32 Q23:Q32 F24:N32">
    <cfRule type="cellIs" dxfId="33" priority="3" stopIfTrue="1" operator="lessThan">
      <formula>1</formula>
    </cfRule>
  </conditionalFormatting>
  <dataValidations disablePrompts="1" count="2">
    <dataValidation type="list" allowBlank="1" showDropDown="1" showInputMessage="1" showErrorMessage="1" sqref="P23">
      <formula1>$T$20:$T$21</formula1>
    </dataValidation>
    <dataValidation allowBlank="1" showDropDown="1" showInputMessage="1" showErrorMessage="1" sqref="F92:F107 M91:M105"/>
  </dataValidations>
  <printOptions horizontalCentered="1"/>
  <pageMargins left="0.15748031496062992" right="0.15748031496062992" top="0.23622047244094491" bottom="0.23622047244094491" header="0.19685039370078741" footer="0.15748031496062992"/>
  <pageSetup scale="50" fitToHeight="0" orientation="landscape" r:id="rId1"/>
  <rowBreaks count="2" manualBreakCount="2">
    <brk id="50" max="16383" man="1"/>
    <brk id="88" max="18" man="1"/>
  </rowBreaks>
  <colBreaks count="1" manualBreakCount="1">
    <brk id="16" max="1048575" man="1"/>
  </colBreaks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68"/>
  <sheetViews>
    <sheetView showGridLines="0" topLeftCell="A490" zoomScale="90" zoomScaleNormal="90" zoomScaleSheetLayoutView="70" workbookViewId="0">
      <selection activeCell="A611" sqref="A512:IV611"/>
    </sheetView>
  </sheetViews>
  <sheetFormatPr baseColWidth="10" defaultRowHeight="15" x14ac:dyDescent="0.25"/>
  <cols>
    <col min="1" max="1" width="9.5703125" style="146" bestFit="1" customWidth="1"/>
    <col min="2" max="2" width="24.28515625" style="146" customWidth="1"/>
    <col min="3" max="3" width="41.5703125" style="146" customWidth="1"/>
    <col min="4" max="4" width="18.42578125" style="146" customWidth="1"/>
    <col min="5" max="5" width="19.140625" style="160" customWidth="1"/>
    <col min="6" max="6" width="24" style="146" customWidth="1"/>
    <col min="7" max="7" width="13" style="145" hidden="1" customWidth="1"/>
    <col min="8" max="8" width="19.140625" style="146" customWidth="1"/>
    <col min="9" max="9" width="21.85546875" style="146" customWidth="1"/>
    <col min="10" max="10" width="17.5703125" style="146" customWidth="1"/>
    <col min="11" max="11" width="15.140625" style="146" bestFit="1" customWidth="1"/>
    <col min="12" max="12" width="19.140625" style="146" customWidth="1"/>
    <col min="13" max="13" width="14.5703125" style="146" customWidth="1"/>
    <col min="14" max="14" width="12.42578125" style="146" customWidth="1"/>
    <col min="15" max="15" width="11.42578125" style="146" hidden="1" customWidth="1"/>
    <col min="16" max="16" width="16.5703125" style="146" hidden="1" customWidth="1"/>
    <col min="17" max="17" width="17.5703125" style="146" bestFit="1" customWidth="1"/>
    <col min="18" max="18" width="14.85546875" style="146" customWidth="1"/>
    <col min="19" max="16384" width="11.42578125" style="146"/>
  </cols>
  <sheetData>
    <row r="1" spans="1:26" x14ac:dyDescent="0.25">
      <c r="A1" s="136"/>
      <c r="B1" s="179"/>
      <c r="C1" s="136"/>
      <c r="D1" s="136"/>
      <c r="E1" s="144"/>
      <c r="F1" s="136"/>
      <c r="H1" s="136"/>
      <c r="J1" s="136"/>
      <c r="K1" s="136"/>
      <c r="L1" s="136"/>
      <c r="M1" s="136"/>
      <c r="N1" s="136"/>
      <c r="O1" s="136"/>
      <c r="P1" s="136"/>
    </row>
    <row r="2" spans="1:26" x14ac:dyDescent="0.25">
      <c r="A2" s="136"/>
      <c r="B2" s="179"/>
      <c r="C2" s="136"/>
      <c r="D2" s="441"/>
      <c r="E2" s="441"/>
      <c r="F2" s="441"/>
      <c r="G2" s="441"/>
      <c r="H2" s="136"/>
      <c r="J2" s="136"/>
      <c r="K2" s="136"/>
      <c r="L2" s="136"/>
      <c r="M2" s="136"/>
      <c r="N2" s="136"/>
      <c r="O2" s="136"/>
      <c r="P2" s="136"/>
    </row>
    <row r="3" spans="1:26" x14ac:dyDescent="0.25">
      <c r="A3" s="136"/>
      <c r="B3" s="179"/>
      <c r="C3" s="136"/>
      <c r="D3" s="441"/>
      <c r="E3" s="441"/>
      <c r="F3" s="441"/>
      <c r="G3" s="441"/>
      <c r="H3" s="136"/>
      <c r="J3" s="136"/>
      <c r="K3" s="136"/>
      <c r="L3" s="136"/>
      <c r="M3" s="136"/>
      <c r="N3" s="136"/>
      <c r="O3" s="136"/>
      <c r="P3" s="136"/>
    </row>
    <row r="4" spans="1:26" x14ac:dyDescent="0.25">
      <c r="A4" s="136"/>
      <c r="B4" s="179"/>
      <c r="C4"/>
      <c r="D4" s="442"/>
      <c r="E4" s="442"/>
      <c r="F4" s="442"/>
      <c r="G4" s="442"/>
      <c r="H4" s="136"/>
      <c r="J4" s="136"/>
      <c r="K4" s="136"/>
      <c r="L4" s="136"/>
      <c r="M4" s="136"/>
      <c r="N4" s="136"/>
      <c r="O4" s="136"/>
      <c r="P4" s="136"/>
    </row>
    <row r="5" spans="1:26" x14ac:dyDescent="0.25">
      <c r="A5" s="136"/>
      <c r="B5" s="179"/>
      <c r="C5" s="136"/>
      <c r="D5" s="435" t="s">
        <v>191</v>
      </c>
      <c r="E5" s="435"/>
      <c r="F5" s="435"/>
      <c r="G5" s="435"/>
      <c r="H5" s="136"/>
      <c r="J5" s="136"/>
      <c r="K5" s="136"/>
      <c r="L5" s="136"/>
      <c r="M5" s="136"/>
      <c r="N5" s="136"/>
      <c r="O5" s="136"/>
      <c r="P5" s="136"/>
    </row>
    <row r="6" spans="1:26" ht="18.75" x14ac:dyDescent="0.3">
      <c r="A6" s="136"/>
      <c r="B6" s="179"/>
      <c r="C6" s="136"/>
      <c r="D6" s="434"/>
      <c r="E6" s="434"/>
      <c r="F6" s="434"/>
      <c r="G6" s="434"/>
      <c r="H6" s="439"/>
      <c r="I6" s="439"/>
      <c r="J6" s="439"/>
      <c r="P6" s="136"/>
    </row>
    <row r="7" spans="1:26" ht="36" x14ac:dyDescent="0.55000000000000004">
      <c r="A7" s="232"/>
      <c r="B7" s="257"/>
      <c r="C7" s="257"/>
      <c r="D7" s="445">
        <f>VLOOKUP(C8,'Simulador Piramide-Salarios'!J4:M4,2,0)</f>
        <v>0</v>
      </c>
      <c r="E7" s="445"/>
      <c r="F7" s="445"/>
      <c r="G7" s="258"/>
      <c r="H7" s="258"/>
      <c r="K7" s="435" t="s">
        <v>160</v>
      </c>
      <c r="L7" s="435" t="s">
        <v>159</v>
      </c>
      <c r="M7" s="435"/>
      <c r="N7" s="435"/>
      <c r="P7" s="232"/>
    </row>
    <row r="8" spans="1:26" ht="28.5" x14ac:dyDescent="0.45">
      <c r="A8" s="136"/>
      <c r="B8" s="255"/>
      <c r="C8" s="236" t="s">
        <v>51</v>
      </c>
      <c r="D8" s="446">
        <f>VLOOKUP(C9,'Simulador Piramide-Salarios'!J6:M6,2,0)</f>
        <v>0</v>
      </c>
      <c r="E8" s="446"/>
      <c r="F8" s="446"/>
      <c r="G8" s="256"/>
      <c r="H8" s="256"/>
      <c r="K8" s="281">
        <v>0</v>
      </c>
      <c r="L8" s="214">
        <f>K8/30+12</f>
        <v>12</v>
      </c>
      <c r="M8" s="136"/>
      <c r="N8" s="136"/>
      <c r="P8" s="136"/>
    </row>
    <row r="9" spans="1:26" ht="15.75" x14ac:dyDescent="0.25">
      <c r="A9" s="136"/>
      <c r="B9" s="255"/>
      <c r="C9" s="236" t="s">
        <v>50</v>
      </c>
      <c r="D9" s="255"/>
      <c r="E9" s="145"/>
      <c r="G9" s="235"/>
      <c r="H9" s="255"/>
      <c r="K9" s="136"/>
      <c r="L9" s="136"/>
      <c r="M9" s="136"/>
      <c r="N9" s="136"/>
      <c r="O9" s="136"/>
      <c r="P9" s="136"/>
    </row>
    <row r="10" spans="1:26" s="191" customFormat="1" ht="21" customHeight="1" x14ac:dyDescent="0.25">
      <c r="A10" s="443" t="s">
        <v>139</v>
      </c>
      <c r="B10" s="443"/>
      <c r="C10" s="443"/>
      <c r="D10" s="443"/>
      <c r="E10" s="444" t="s">
        <v>140</v>
      </c>
      <c r="F10" s="444"/>
      <c r="G10" s="444"/>
      <c r="H10" s="440"/>
      <c r="I10" s="440"/>
      <c r="J10" s="440"/>
      <c r="K10" s="440"/>
      <c r="L10" s="440"/>
      <c r="M10" s="440"/>
      <c r="N10" s="440"/>
      <c r="O10" s="440"/>
      <c r="P10" s="440"/>
    </row>
    <row r="11" spans="1:26" s="192" customFormat="1" ht="60" customHeight="1" x14ac:dyDescent="0.25">
      <c r="A11" s="147" t="s">
        <v>141</v>
      </c>
      <c r="B11" s="147" t="s">
        <v>142</v>
      </c>
      <c r="C11" s="148" t="s">
        <v>143</v>
      </c>
      <c r="D11" s="148" t="s">
        <v>144</v>
      </c>
      <c r="E11" s="149" t="s">
        <v>175</v>
      </c>
      <c r="F11" s="150" t="s">
        <v>176</v>
      </c>
      <c r="G11" s="151"/>
      <c r="H11" s="151" t="s">
        <v>177</v>
      </c>
      <c r="I11" s="150" t="s">
        <v>145</v>
      </c>
      <c r="J11" s="152" t="s">
        <v>146</v>
      </c>
      <c r="K11" s="150" t="s">
        <v>178</v>
      </c>
      <c r="L11" s="150" t="s">
        <v>181</v>
      </c>
      <c r="M11" s="153" t="s">
        <v>179</v>
      </c>
      <c r="N11" s="150" t="s">
        <v>180</v>
      </c>
      <c r="O11" s="150" t="s">
        <v>148</v>
      </c>
      <c r="P11" s="150" t="s">
        <v>149</v>
      </c>
      <c r="Q11" s="282" t="s">
        <v>193</v>
      </c>
    </row>
    <row r="12" spans="1:26" x14ac:dyDescent="0.25">
      <c r="A12" s="180">
        <f t="shared" ref="A12:A111" si="0">IF(I12=I11,(IF(A11&gt;1,A11+1,1+1)),1)</f>
        <v>1</v>
      </c>
      <c r="B12" s="296"/>
      <c r="C12" s="306"/>
      <c r="D12" s="304"/>
      <c r="E12" s="305"/>
      <c r="F12" s="296"/>
      <c r="G12" s="216">
        <f>+I12</f>
        <v>0</v>
      </c>
      <c r="H12" s="279">
        <f>E12+F12</f>
        <v>0</v>
      </c>
      <c r="I12" s="280"/>
      <c r="J12" s="202" t="e">
        <f>IF(I12=("Comisario"),(VLOOKUP(I12,'Simulador Piramide-Salarios'!$F$57:$J$74,5,0)),(IF(I12=("Inspector General"),(VLOOKUP(I12,'Simulador Piramide-Salarios'!$F$57:$J$74,5,0)),(IF(I12=("Subinspector"),(VLOOKUP(I12,'Simulador Piramide-Salarios'!$F$57:$J$74,5,0)),(IF(I12=("Inspector"),(VLOOKUP(I12,'Simulador Piramide-Salarios'!$F$57:$J$74,5,0)),(IF(I12=("Inspector Jefe"),(VLOOKUP(I12,'Simulador Piramide-Salarios'!$F$57:$J$74,5,0)),(IF((IF((VLOOKUP(I12,'Simulador Piramide-Salarios'!$F$57:$J$74,3,0))&gt;0,(VLOOKUP(I12,'Simulador Piramide-Salarios'!$F$57:$J$74,3,0)),(VLOOKUP(I12,'Simulador Piramide-Salarios'!$E$57:$J$74,5,0))))&gt;0,(IF((VLOOKUP(I12,'Simulador Piramide-Salarios'!$F$57:$J$74,3,0))&gt;0,(VLOOKUP(I12,'Simulador Piramide-Salarios'!$F$57:$J$74,3,0)),(VLOOKUP(I12,'Simulador Piramide-Salarios'!$E$57:$J$74,5,0)))),(VLOOKUP(I12,'Simulador Piramide-Salarios'!$D$57:$J$74,7,0)))))))))))))</f>
        <v>#N/A</v>
      </c>
      <c r="K12" s="200" t="e">
        <f>J12-H12</f>
        <v>#N/A</v>
      </c>
      <c r="L12" s="200" t="e">
        <f>K12*L$8</f>
        <v>#N/A</v>
      </c>
      <c r="M12" s="211" t="e">
        <f>K12/H12</f>
        <v>#N/A</v>
      </c>
      <c r="N12" s="201" t="e">
        <f>IF(H12-J12&lt;=0,0,H12-J12)</f>
        <v>#N/A</v>
      </c>
      <c r="O12" s="198">
        <v>0</v>
      </c>
      <c r="P12" s="198">
        <v>0</v>
      </c>
      <c r="Q12" s="200" t="e">
        <f>IF(L12&lt;=0,0,L12)</f>
        <v>#N/A</v>
      </c>
    </row>
    <row r="13" spans="1:26" x14ac:dyDescent="0.25">
      <c r="A13" s="180">
        <f>IF(I13=I12,(IF(A12&gt;1,A12+1,1+1)),1)</f>
        <v>2</v>
      </c>
      <c r="B13" s="296"/>
      <c r="C13" s="307"/>
      <c r="D13" s="304"/>
      <c r="E13" s="305"/>
      <c r="F13" s="296"/>
      <c r="G13" s="216">
        <f t="shared" ref="G13:G76" si="1">+I13</f>
        <v>0</v>
      </c>
      <c r="H13" s="279">
        <f t="shared" ref="H13:H76" si="2">E13+F13</f>
        <v>0</v>
      </c>
      <c r="I13" s="280"/>
      <c r="J13" s="202" t="e">
        <f>IF(I13=("Comisario"),(VLOOKUP(I13,'Simulador Piramide-Salarios'!$F$57:$J$74,5,0)),(IF(I13=("Inspector General"),(VLOOKUP(I13,'Simulador Piramide-Salarios'!$F$57:$J$74,5,0)),(IF(I13=("Subinspector"),(VLOOKUP(I13,'Simulador Piramide-Salarios'!$F$57:$J$74,5,0)),(IF(I13=("Inspector"),(VLOOKUP(I13,'Simulador Piramide-Salarios'!$F$57:$J$74,5,0)),(IF(I13=("Inspector Jefe"),(VLOOKUP(I13,'Simulador Piramide-Salarios'!$F$57:$J$74,5,0)),(IF((IF((VLOOKUP(I13,'Simulador Piramide-Salarios'!$F$57:$J$74,3,0))&gt;0,(VLOOKUP(I13,'Simulador Piramide-Salarios'!$F$57:$J$74,3,0)),(VLOOKUP(I13,'Simulador Piramide-Salarios'!$E$57:$J$74,5,0))))&gt;0,(IF((VLOOKUP(I13,'Simulador Piramide-Salarios'!$F$57:$J$74,3,0))&gt;0,(VLOOKUP(I13,'Simulador Piramide-Salarios'!$F$57:$J$74,3,0)),(VLOOKUP(I13,'Simulador Piramide-Salarios'!$E$57:$J$74,5,0)))),(VLOOKUP(I13,'Simulador Piramide-Salarios'!$D$57:$J$74,7,0)))))))))))))</f>
        <v>#N/A</v>
      </c>
      <c r="K13" s="200" t="e">
        <f t="shared" ref="K13:K76" si="3">J13-H13</f>
        <v>#N/A</v>
      </c>
      <c r="L13" s="200" t="e">
        <f t="shared" ref="L13:L76" si="4">K13*L$8</f>
        <v>#N/A</v>
      </c>
      <c r="M13" s="211" t="e">
        <f t="shared" ref="M13:M76" si="5">K13/H13</f>
        <v>#N/A</v>
      </c>
      <c r="N13" s="201" t="e">
        <f t="shared" ref="N13:N76" si="6">IF(H13-J13&lt;=0,0,H13-J13)</f>
        <v>#N/A</v>
      </c>
      <c r="O13" s="198">
        <v>0</v>
      </c>
      <c r="P13" s="198">
        <v>0</v>
      </c>
      <c r="Q13" s="200" t="e">
        <f t="shared" ref="Q13:Q76" si="7">IF(L13&lt;=0,0,L13)</f>
        <v>#N/A</v>
      </c>
      <c r="Z13" s="207"/>
    </row>
    <row r="14" spans="1:26" x14ac:dyDescent="0.25">
      <c r="A14" s="180">
        <f t="shared" si="0"/>
        <v>3</v>
      </c>
      <c r="B14" s="296"/>
      <c r="C14" s="306"/>
      <c r="D14" s="304"/>
      <c r="E14" s="305"/>
      <c r="F14" s="296"/>
      <c r="G14" s="216">
        <f t="shared" si="1"/>
        <v>0</v>
      </c>
      <c r="H14" s="279">
        <f t="shared" si="2"/>
        <v>0</v>
      </c>
      <c r="I14" s="280"/>
      <c r="J14" s="202" t="e">
        <f>IF(I14=("Comisario"),(VLOOKUP(I14,'Simulador Piramide-Salarios'!$F$57:$J$74,5,0)),(IF(I14=("Inspector General"),(VLOOKUP(I14,'Simulador Piramide-Salarios'!$F$57:$J$74,5,0)),(IF(I14=("Subinspector"),(VLOOKUP(I14,'Simulador Piramide-Salarios'!$F$57:$J$74,5,0)),(IF(I14=("Inspector"),(VLOOKUP(I14,'Simulador Piramide-Salarios'!$F$57:$J$74,5,0)),(IF(I14=("Inspector Jefe"),(VLOOKUP(I14,'Simulador Piramide-Salarios'!$F$57:$J$74,5,0)),(IF((IF((VLOOKUP(I14,'Simulador Piramide-Salarios'!$F$57:$J$74,3,0))&gt;0,(VLOOKUP(I14,'Simulador Piramide-Salarios'!$F$57:$J$74,3,0)),(VLOOKUP(I14,'Simulador Piramide-Salarios'!$E$57:$J$74,5,0))))&gt;0,(IF((VLOOKUP(I14,'Simulador Piramide-Salarios'!$F$57:$J$74,3,0))&gt;0,(VLOOKUP(I14,'Simulador Piramide-Salarios'!$F$57:$J$74,3,0)),(VLOOKUP(I14,'Simulador Piramide-Salarios'!$E$57:$J$74,5,0)))),(VLOOKUP(I14,'Simulador Piramide-Salarios'!$D$57:$J$74,7,0)))))))))))))</f>
        <v>#N/A</v>
      </c>
      <c r="K14" s="200" t="e">
        <f t="shared" si="3"/>
        <v>#N/A</v>
      </c>
      <c r="L14" s="200" t="e">
        <f t="shared" si="4"/>
        <v>#N/A</v>
      </c>
      <c r="M14" s="211" t="e">
        <f t="shared" si="5"/>
        <v>#N/A</v>
      </c>
      <c r="N14" s="201" t="e">
        <f t="shared" si="6"/>
        <v>#N/A</v>
      </c>
      <c r="O14" s="198">
        <v>0</v>
      </c>
      <c r="P14" s="198">
        <v>0</v>
      </c>
      <c r="Q14" s="200" t="e">
        <f t="shared" si="7"/>
        <v>#N/A</v>
      </c>
      <c r="Z14" s="207"/>
    </row>
    <row r="15" spans="1:26" x14ac:dyDescent="0.25">
      <c r="A15" s="180">
        <f t="shared" si="0"/>
        <v>4</v>
      </c>
      <c r="B15" s="296"/>
      <c r="C15" s="306"/>
      <c r="D15" s="304"/>
      <c r="E15" s="305"/>
      <c r="F15" s="296"/>
      <c r="G15" s="216">
        <f t="shared" si="1"/>
        <v>0</v>
      </c>
      <c r="H15" s="279">
        <f t="shared" si="2"/>
        <v>0</v>
      </c>
      <c r="I15" s="280"/>
      <c r="J15" s="202" t="e">
        <f>IF(I15=("Comisario"),(VLOOKUP(I15,'Simulador Piramide-Salarios'!$F$57:$J$74,5,0)),(IF(I15=("Inspector General"),(VLOOKUP(I15,'Simulador Piramide-Salarios'!$F$57:$J$74,5,0)),(IF(I15=("Subinspector"),(VLOOKUP(I15,'Simulador Piramide-Salarios'!$F$57:$J$74,5,0)),(IF(I15=("Inspector"),(VLOOKUP(I15,'Simulador Piramide-Salarios'!$F$57:$J$74,5,0)),(IF(I15=("Inspector Jefe"),(VLOOKUP(I15,'Simulador Piramide-Salarios'!$F$57:$J$74,5,0)),(IF((IF((VLOOKUP(I15,'Simulador Piramide-Salarios'!$F$57:$J$74,3,0))&gt;0,(VLOOKUP(I15,'Simulador Piramide-Salarios'!$F$57:$J$74,3,0)),(VLOOKUP(I15,'Simulador Piramide-Salarios'!$E$57:$J$74,5,0))))&gt;0,(IF((VLOOKUP(I15,'Simulador Piramide-Salarios'!$F$57:$J$74,3,0))&gt;0,(VLOOKUP(I15,'Simulador Piramide-Salarios'!$F$57:$J$74,3,0)),(VLOOKUP(I15,'Simulador Piramide-Salarios'!$E$57:$J$74,5,0)))),(VLOOKUP(I15,'Simulador Piramide-Salarios'!$D$57:$J$74,7,0)))))))))))))</f>
        <v>#N/A</v>
      </c>
      <c r="K15" s="200" t="e">
        <f t="shared" si="3"/>
        <v>#N/A</v>
      </c>
      <c r="L15" s="200" t="e">
        <f t="shared" si="4"/>
        <v>#N/A</v>
      </c>
      <c r="M15" s="211" t="e">
        <f t="shared" si="5"/>
        <v>#N/A</v>
      </c>
      <c r="N15" s="201" t="e">
        <f t="shared" si="6"/>
        <v>#N/A</v>
      </c>
      <c r="O15" s="198">
        <v>0</v>
      </c>
      <c r="P15" s="198">
        <v>0</v>
      </c>
      <c r="Q15" s="200" t="e">
        <f t="shared" si="7"/>
        <v>#N/A</v>
      </c>
      <c r="Z15" s="260"/>
    </row>
    <row r="16" spans="1:26" x14ac:dyDescent="0.25">
      <c r="A16" s="180">
        <f t="shared" si="0"/>
        <v>5</v>
      </c>
      <c r="B16" s="296"/>
      <c r="C16" s="306"/>
      <c r="D16" s="304"/>
      <c r="E16" s="305"/>
      <c r="F16" s="296"/>
      <c r="G16" s="216">
        <f t="shared" si="1"/>
        <v>0</v>
      </c>
      <c r="H16" s="279">
        <f t="shared" si="2"/>
        <v>0</v>
      </c>
      <c r="I16" s="280"/>
      <c r="J16" s="202" t="e">
        <f>IF(I16=("Comisario"),(VLOOKUP(I16,'Simulador Piramide-Salarios'!$F$57:$J$74,5,0)),(IF(I16=("Inspector General"),(VLOOKUP(I16,'Simulador Piramide-Salarios'!$F$57:$J$74,5,0)),(IF(I16=("Subinspector"),(VLOOKUP(I16,'Simulador Piramide-Salarios'!$F$57:$J$74,5,0)),(IF(I16=("Inspector"),(VLOOKUP(I16,'Simulador Piramide-Salarios'!$F$57:$J$74,5,0)),(IF(I16=("Inspector Jefe"),(VLOOKUP(I16,'Simulador Piramide-Salarios'!$F$57:$J$74,5,0)),(IF((IF((VLOOKUP(I16,'Simulador Piramide-Salarios'!$F$57:$J$74,3,0))&gt;0,(VLOOKUP(I16,'Simulador Piramide-Salarios'!$F$57:$J$74,3,0)),(VLOOKUP(I16,'Simulador Piramide-Salarios'!$E$57:$J$74,5,0))))&gt;0,(IF((VLOOKUP(I16,'Simulador Piramide-Salarios'!$F$57:$J$74,3,0))&gt;0,(VLOOKUP(I16,'Simulador Piramide-Salarios'!$F$57:$J$74,3,0)),(VLOOKUP(I16,'Simulador Piramide-Salarios'!$E$57:$J$74,5,0)))),(VLOOKUP(I16,'Simulador Piramide-Salarios'!$D$57:$J$74,7,0)))))))))))))</f>
        <v>#N/A</v>
      </c>
      <c r="K16" s="200" t="e">
        <f t="shared" si="3"/>
        <v>#N/A</v>
      </c>
      <c r="L16" s="200" t="e">
        <f t="shared" si="4"/>
        <v>#N/A</v>
      </c>
      <c r="M16" s="211" t="e">
        <f t="shared" si="5"/>
        <v>#N/A</v>
      </c>
      <c r="N16" s="201" t="e">
        <f t="shared" si="6"/>
        <v>#N/A</v>
      </c>
      <c r="O16" s="198">
        <v>0</v>
      </c>
      <c r="P16" s="198">
        <v>0</v>
      </c>
      <c r="Q16" s="200" t="e">
        <f t="shared" si="7"/>
        <v>#N/A</v>
      </c>
      <c r="Z16" s="260"/>
    </row>
    <row r="17" spans="1:26" x14ac:dyDescent="0.25">
      <c r="A17" s="180">
        <f t="shared" si="0"/>
        <v>6</v>
      </c>
      <c r="B17" s="296"/>
      <c r="C17" s="306"/>
      <c r="D17" s="304"/>
      <c r="E17" s="305"/>
      <c r="F17" s="296"/>
      <c r="G17" s="216">
        <f t="shared" si="1"/>
        <v>0</v>
      </c>
      <c r="H17" s="279">
        <f t="shared" si="2"/>
        <v>0</v>
      </c>
      <c r="I17" s="280"/>
      <c r="J17" s="202" t="e">
        <f>IF(I17=("Comisario"),(VLOOKUP(I17,'Simulador Piramide-Salarios'!$F$57:$J$74,5,0)),(IF(I17=("Inspector General"),(VLOOKUP(I17,'Simulador Piramide-Salarios'!$F$57:$J$74,5,0)),(IF(I17=("Subinspector"),(VLOOKUP(I17,'Simulador Piramide-Salarios'!$F$57:$J$74,5,0)),(IF(I17=("Inspector"),(VLOOKUP(I17,'Simulador Piramide-Salarios'!$F$57:$J$74,5,0)),(IF(I17=("Inspector Jefe"),(VLOOKUP(I17,'Simulador Piramide-Salarios'!$F$57:$J$74,5,0)),(IF((IF((VLOOKUP(I17,'Simulador Piramide-Salarios'!$F$57:$J$74,3,0))&gt;0,(VLOOKUP(I17,'Simulador Piramide-Salarios'!$F$57:$J$74,3,0)),(VLOOKUP(I17,'Simulador Piramide-Salarios'!$E$57:$J$74,5,0))))&gt;0,(IF((VLOOKUP(I17,'Simulador Piramide-Salarios'!$F$57:$J$74,3,0))&gt;0,(VLOOKUP(I17,'Simulador Piramide-Salarios'!$F$57:$J$74,3,0)),(VLOOKUP(I17,'Simulador Piramide-Salarios'!$E$57:$J$74,5,0)))),(VLOOKUP(I17,'Simulador Piramide-Salarios'!$D$57:$J$74,7,0)))))))))))))</f>
        <v>#N/A</v>
      </c>
      <c r="K17" s="200" t="e">
        <f t="shared" si="3"/>
        <v>#N/A</v>
      </c>
      <c r="L17" s="200" t="e">
        <f t="shared" si="4"/>
        <v>#N/A</v>
      </c>
      <c r="M17" s="211" t="e">
        <f t="shared" si="5"/>
        <v>#N/A</v>
      </c>
      <c r="N17" s="201" t="e">
        <f t="shared" si="6"/>
        <v>#N/A</v>
      </c>
      <c r="O17" s="198">
        <v>0</v>
      </c>
      <c r="P17" s="198">
        <v>0</v>
      </c>
      <c r="Q17" s="200" t="e">
        <f t="shared" si="7"/>
        <v>#N/A</v>
      </c>
      <c r="Z17" s="260"/>
    </row>
    <row r="18" spans="1:26" x14ac:dyDescent="0.25">
      <c r="A18" s="180">
        <f t="shared" si="0"/>
        <v>7</v>
      </c>
      <c r="B18" s="296"/>
      <c r="C18" s="306"/>
      <c r="D18" s="304"/>
      <c r="E18" s="305"/>
      <c r="F18" s="296"/>
      <c r="G18" s="216">
        <f t="shared" si="1"/>
        <v>0</v>
      </c>
      <c r="H18" s="279">
        <f t="shared" si="2"/>
        <v>0</v>
      </c>
      <c r="I18" s="280"/>
      <c r="J18" s="202" t="e">
        <f>IF(I18=("Comisario"),(VLOOKUP(I18,'Simulador Piramide-Salarios'!$F$57:$J$74,5,0)),(IF(I18=("Inspector General"),(VLOOKUP(I18,'Simulador Piramide-Salarios'!$F$57:$J$74,5,0)),(IF(I18=("Subinspector"),(VLOOKUP(I18,'Simulador Piramide-Salarios'!$F$57:$J$74,5,0)),(IF(I18=("Inspector"),(VLOOKUP(I18,'Simulador Piramide-Salarios'!$F$57:$J$74,5,0)),(IF(I18=("Inspector Jefe"),(VLOOKUP(I18,'Simulador Piramide-Salarios'!$F$57:$J$74,5,0)),(IF((IF((VLOOKUP(I18,'Simulador Piramide-Salarios'!$F$57:$J$74,3,0))&gt;0,(VLOOKUP(I18,'Simulador Piramide-Salarios'!$F$57:$J$74,3,0)),(VLOOKUP(I18,'Simulador Piramide-Salarios'!$E$57:$J$74,5,0))))&gt;0,(IF((VLOOKUP(I18,'Simulador Piramide-Salarios'!$F$57:$J$74,3,0))&gt;0,(VLOOKUP(I18,'Simulador Piramide-Salarios'!$F$57:$J$74,3,0)),(VLOOKUP(I18,'Simulador Piramide-Salarios'!$E$57:$J$74,5,0)))),(VLOOKUP(I18,'Simulador Piramide-Salarios'!$D$57:$J$74,7,0)))))))))))))</f>
        <v>#N/A</v>
      </c>
      <c r="K18" s="200" t="e">
        <f t="shared" si="3"/>
        <v>#N/A</v>
      </c>
      <c r="L18" s="200" t="e">
        <f t="shared" si="4"/>
        <v>#N/A</v>
      </c>
      <c r="M18" s="211" t="e">
        <f t="shared" si="5"/>
        <v>#N/A</v>
      </c>
      <c r="N18" s="201" t="e">
        <f t="shared" si="6"/>
        <v>#N/A</v>
      </c>
      <c r="O18" s="198">
        <v>0</v>
      </c>
      <c r="P18" s="198">
        <v>0</v>
      </c>
      <c r="Q18" s="200" t="e">
        <f t="shared" si="7"/>
        <v>#N/A</v>
      </c>
      <c r="Z18" s="260"/>
    </row>
    <row r="19" spans="1:26" x14ac:dyDescent="0.25">
      <c r="A19" s="180">
        <f t="shared" si="0"/>
        <v>8</v>
      </c>
      <c r="B19" s="296"/>
      <c r="C19" s="306"/>
      <c r="D19" s="304"/>
      <c r="E19" s="305"/>
      <c r="F19" s="296"/>
      <c r="G19" s="216">
        <f t="shared" si="1"/>
        <v>0</v>
      </c>
      <c r="H19" s="279">
        <f t="shared" si="2"/>
        <v>0</v>
      </c>
      <c r="I19" s="280"/>
      <c r="J19" s="202" t="e">
        <f>IF(I19=("Comisario"),(VLOOKUP(I19,'Simulador Piramide-Salarios'!$F$57:$J$74,5,0)),(IF(I19=("Inspector General"),(VLOOKUP(I19,'Simulador Piramide-Salarios'!$F$57:$J$74,5,0)),(IF(I19=("Subinspector"),(VLOOKUP(I19,'Simulador Piramide-Salarios'!$F$57:$J$74,5,0)),(IF(I19=("Inspector"),(VLOOKUP(I19,'Simulador Piramide-Salarios'!$F$57:$J$74,5,0)),(IF(I19=("Inspector Jefe"),(VLOOKUP(I19,'Simulador Piramide-Salarios'!$F$57:$J$74,5,0)),(IF((IF((VLOOKUP(I19,'Simulador Piramide-Salarios'!$F$57:$J$74,3,0))&gt;0,(VLOOKUP(I19,'Simulador Piramide-Salarios'!$F$57:$J$74,3,0)),(VLOOKUP(I19,'Simulador Piramide-Salarios'!$E$57:$J$74,5,0))))&gt;0,(IF((VLOOKUP(I19,'Simulador Piramide-Salarios'!$F$57:$J$74,3,0))&gt;0,(VLOOKUP(I19,'Simulador Piramide-Salarios'!$F$57:$J$74,3,0)),(VLOOKUP(I19,'Simulador Piramide-Salarios'!$E$57:$J$74,5,0)))),(VLOOKUP(I19,'Simulador Piramide-Salarios'!$D$57:$J$74,7,0)))))))))))))</f>
        <v>#N/A</v>
      </c>
      <c r="K19" s="200" t="e">
        <f t="shared" si="3"/>
        <v>#N/A</v>
      </c>
      <c r="L19" s="200" t="e">
        <f t="shared" si="4"/>
        <v>#N/A</v>
      </c>
      <c r="M19" s="211" t="e">
        <f t="shared" si="5"/>
        <v>#N/A</v>
      </c>
      <c r="N19" s="201" t="e">
        <f t="shared" si="6"/>
        <v>#N/A</v>
      </c>
      <c r="O19" s="198">
        <v>0</v>
      </c>
      <c r="P19" s="198">
        <v>0</v>
      </c>
      <c r="Q19" s="200" t="e">
        <f t="shared" si="7"/>
        <v>#N/A</v>
      </c>
      <c r="Z19" s="260"/>
    </row>
    <row r="20" spans="1:26" x14ac:dyDescent="0.25">
      <c r="A20" s="180">
        <f t="shared" si="0"/>
        <v>9</v>
      </c>
      <c r="B20" s="296"/>
      <c r="C20" s="306"/>
      <c r="D20" s="304"/>
      <c r="E20" s="305"/>
      <c r="F20" s="296"/>
      <c r="G20" s="216">
        <f t="shared" si="1"/>
        <v>0</v>
      </c>
      <c r="H20" s="279">
        <f t="shared" si="2"/>
        <v>0</v>
      </c>
      <c r="I20" s="280"/>
      <c r="J20" s="202" t="e">
        <f>IF(I20=("Comisario"),(VLOOKUP(I20,'Simulador Piramide-Salarios'!$F$57:$J$74,5,0)),(IF(I20=("Inspector General"),(VLOOKUP(I20,'Simulador Piramide-Salarios'!$F$57:$J$74,5,0)),(IF(I20=("Subinspector"),(VLOOKUP(I20,'Simulador Piramide-Salarios'!$F$57:$J$74,5,0)),(IF(I20=("Inspector"),(VLOOKUP(I20,'Simulador Piramide-Salarios'!$F$57:$J$74,5,0)),(IF(I20=("Inspector Jefe"),(VLOOKUP(I20,'Simulador Piramide-Salarios'!$F$57:$J$74,5,0)),(IF((IF((VLOOKUP(I20,'Simulador Piramide-Salarios'!$F$57:$J$74,3,0))&gt;0,(VLOOKUP(I20,'Simulador Piramide-Salarios'!$F$57:$J$74,3,0)),(VLOOKUP(I20,'Simulador Piramide-Salarios'!$E$57:$J$74,5,0))))&gt;0,(IF((VLOOKUP(I20,'Simulador Piramide-Salarios'!$F$57:$J$74,3,0))&gt;0,(VLOOKUP(I20,'Simulador Piramide-Salarios'!$F$57:$J$74,3,0)),(VLOOKUP(I20,'Simulador Piramide-Salarios'!$E$57:$J$74,5,0)))),(VLOOKUP(I20,'Simulador Piramide-Salarios'!$D$57:$J$74,7,0)))))))))))))</f>
        <v>#N/A</v>
      </c>
      <c r="K20" s="200" t="e">
        <f t="shared" si="3"/>
        <v>#N/A</v>
      </c>
      <c r="L20" s="200" t="e">
        <f t="shared" si="4"/>
        <v>#N/A</v>
      </c>
      <c r="M20" s="211" t="e">
        <f t="shared" si="5"/>
        <v>#N/A</v>
      </c>
      <c r="N20" s="201" t="e">
        <f t="shared" si="6"/>
        <v>#N/A</v>
      </c>
      <c r="O20" s="198">
        <v>0</v>
      </c>
      <c r="P20" s="198">
        <v>0</v>
      </c>
      <c r="Q20" s="200" t="e">
        <f t="shared" si="7"/>
        <v>#N/A</v>
      </c>
      <c r="Z20" s="260"/>
    </row>
    <row r="21" spans="1:26" x14ac:dyDescent="0.25">
      <c r="A21" s="180">
        <f t="shared" si="0"/>
        <v>10</v>
      </c>
      <c r="B21" s="296"/>
      <c r="C21" s="306"/>
      <c r="D21" s="304"/>
      <c r="E21" s="305"/>
      <c r="F21" s="296"/>
      <c r="G21" s="216">
        <f t="shared" si="1"/>
        <v>0</v>
      </c>
      <c r="H21" s="279">
        <f t="shared" si="2"/>
        <v>0</v>
      </c>
      <c r="I21" s="280"/>
      <c r="J21" s="202" t="e">
        <f>IF(I21=("Comisario"),(VLOOKUP(I21,'Simulador Piramide-Salarios'!$F$57:$J$74,5,0)),(IF(I21=("Inspector General"),(VLOOKUP(I21,'Simulador Piramide-Salarios'!$F$57:$J$74,5,0)),(IF(I21=("Subinspector"),(VLOOKUP(I21,'Simulador Piramide-Salarios'!$F$57:$J$74,5,0)),(IF(I21=("Inspector"),(VLOOKUP(I21,'Simulador Piramide-Salarios'!$F$57:$J$74,5,0)),(IF(I21=("Inspector Jefe"),(VLOOKUP(I21,'Simulador Piramide-Salarios'!$F$57:$J$74,5,0)),(IF((IF((VLOOKUP(I21,'Simulador Piramide-Salarios'!$F$57:$J$74,3,0))&gt;0,(VLOOKUP(I21,'Simulador Piramide-Salarios'!$F$57:$J$74,3,0)),(VLOOKUP(I21,'Simulador Piramide-Salarios'!$E$57:$J$74,5,0))))&gt;0,(IF((VLOOKUP(I21,'Simulador Piramide-Salarios'!$F$57:$J$74,3,0))&gt;0,(VLOOKUP(I21,'Simulador Piramide-Salarios'!$F$57:$J$74,3,0)),(VLOOKUP(I21,'Simulador Piramide-Salarios'!$E$57:$J$74,5,0)))),(VLOOKUP(I21,'Simulador Piramide-Salarios'!$D$57:$J$74,7,0)))))))))))))</f>
        <v>#N/A</v>
      </c>
      <c r="K21" s="200" t="e">
        <f t="shared" si="3"/>
        <v>#N/A</v>
      </c>
      <c r="L21" s="200" t="e">
        <f t="shared" si="4"/>
        <v>#N/A</v>
      </c>
      <c r="M21" s="211" t="e">
        <f t="shared" si="5"/>
        <v>#N/A</v>
      </c>
      <c r="N21" s="201" t="e">
        <f t="shared" si="6"/>
        <v>#N/A</v>
      </c>
      <c r="O21" s="198">
        <v>0</v>
      </c>
      <c r="P21" s="198">
        <v>0</v>
      </c>
      <c r="Q21" s="200" t="e">
        <f t="shared" si="7"/>
        <v>#N/A</v>
      </c>
      <c r="Z21" s="260"/>
    </row>
    <row r="22" spans="1:26" x14ac:dyDescent="0.25">
      <c r="A22" s="180">
        <f t="shared" si="0"/>
        <v>11</v>
      </c>
      <c r="B22" s="296"/>
      <c r="C22" s="306"/>
      <c r="D22" s="304"/>
      <c r="E22" s="305"/>
      <c r="F22" s="296"/>
      <c r="G22" s="216">
        <f t="shared" si="1"/>
        <v>0</v>
      </c>
      <c r="H22" s="279">
        <f t="shared" si="2"/>
        <v>0</v>
      </c>
      <c r="I22" s="280"/>
      <c r="J22" s="202" t="e">
        <f>IF(I22=("Comisario"),(VLOOKUP(I22,'Simulador Piramide-Salarios'!$F$57:$J$74,5,0)),(IF(I22=("Inspector General"),(VLOOKUP(I22,'Simulador Piramide-Salarios'!$F$57:$J$74,5,0)),(IF(I22=("Subinspector"),(VLOOKUP(I22,'Simulador Piramide-Salarios'!$F$57:$J$74,5,0)),(IF(I22=("Inspector"),(VLOOKUP(I22,'Simulador Piramide-Salarios'!$F$57:$J$74,5,0)),(IF(I22=("Inspector Jefe"),(VLOOKUP(I22,'Simulador Piramide-Salarios'!$F$57:$J$74,5,0)),(IF((IF((VLOOKUP(I22,'Simulador Piramide-Salarios'!$F$57:$J$74,3,0))&gt;0,(VLOOKUP(I22,'Simulador Piramide-Salarios'!$F$57:$J$74,3,0)),(VLOOKUP(I22,'Simulador Piramide-Salarios'!$E$57:$J$74,5,0))))&gt;0,(IF((VLOOKUP(I22,'Simulador Piramide-Salarios'!$F$57:$J$74,3,0))&gt;0,(VLOOKUP(I22,'Simulador Piramide-Salarios'!$F$57:$J$74,3,0)),(VLOOKUP(I22,'Simulador Piramide-Salarios'!$E$57:$J$74,5,0)))),(VLOOKUP(I22,'Simulador Piramide-Salarios'!$D$57:$J$74,7,0)))))))))))))</f>
        <v>#N/A</v>
      </c>
      <c r="K22" s="200" t="e">
        <f t="shared" si="3"/>
        <v>#N/A</v>
      </c>
      <c r="L22" s="200" t="e">
        <f t="shared" si="4"/>
        <v>#N/A</v>
      </c>
      <c r="M22" s="211" t="e">
        <f t="shared" si="5"/>
        <v>#N/A</v>
      </c>
      <c r="N22" s="201" t="e">
        <f t="shared" si="6"/>
        <v>#N/A</v>
      </c>
      <c r="O22" s="198">
        <v>0</v>
      </c>
      <c r="P22" s="198">
        <v>0</v>
      </c>
      <c r="Q22" s="200" t="e">
        <f t="shared" si="7"/>
        <v>#N/A</v>
      </c>
      <c r="Z22" s="260"/>
    </row>
    <row r="23" spans="1:26" x14ac:dyDescent="0.25">
      <c r="A23" s="180">
        <f t="shared" si="0"/>
        <v>12</v>
      </c>
      <c r="B23" s="296"/>
      <c r="C23" s="306"/>
      <c r="D23" s="304"/>
      <c r="E23" s="305"/>
      <c r="F23" s="296"/>
      <c r="G23" s="216">
        <f t="shared" si="1"/>
        <v>0</v>
      </c>
      <c r="H23" s="279">
        <f t="shared" si="2"/>
        <v>0</v>
      </c>
      <c r="I23" s="280"/>
      <c r="J23" s="202" t="e">
        <f>IF(I23=("Comisario"),(VLOOKUP(I23,'Simulador Piramide-Salarios'!$F$57:$J$74,5,0)),(IF(I23=("Inspector General"),(VLOOKUP(I23,'Simulador Piramide-Salarios'!$F$57:$J$74,5,0)),(IF(I23=("Subinspector"),(VLOOKUP(I23,'Simulador Piramide-Salarios'!$F$57:$J$74,5,0)),(IF(I23=("Inspector"),(VLOOKUP(I23,'Simulador Piramide-Salarios'!$F$57:$J$74,5,0)),(IF(I23=("Inspector Jefe"),(VLOOKUP(I23,'Simulador Piramide-Salarios'!$F$57:$J$74,5,0)),(IF((IF((VLOOKUP(I23,'Simulador Piramide-Salarios'!$F$57:$J$74,3,0))&gt;0,(VLOOKUP(I23,'Simulador Piramide-Salarios'!$F$57:$J$74,3,0)),(VLOOKUP(I23,'Simulador Piramide-Salarios'!$E$57:$J$74,5,0))))&gt;0,(IF((VLOOKUP(I23,'Simulador Piramide-Salarios'!$F$57:$J$74,3,0))&gt;0,(VLOOKUP(I23,'Simulador Piramide-Salarios'!$F$57:$J$74,3,0)),(VLOOKUP(I23,'Simulador Piramide-Salarios'!$E$57:$J$74,5,0)))),(VLOOKUP(I23,'Simulador Piramide-Salarios'!$D$57:$J$74,7,0)))))))))))))</f>
        <v>#N/A</v>
      </c>
      <c r="K23" s="200" t="e">
        <f t="shared" si="3"/>
        <v>#N/A</v>
      </c>
      <c r="L23" s="200" t="e">
        <f t="shared" si="4"/>
        <v>#N/A</v>
      </c>
      <c r="M23" s="211" t="e">
        <f t="shared" si="5"/>
        <v>#N/A</v>
      </c>
      <c r="N23" s="201" t="e">
        <f t="shared" si="6"/>
        <v>#N/A</v>
      </c>
      <c r="O23" s="198">
        <v>0</v>
      </c>
      <c r="P23" s="198">
        <v>0</v>
      </c>
      <c r="Q23" s="200" t="e">
        <f t="shared" si="7"/>
        <v>#N/A</v>
      </c>
      <c r="Z23" s="260"/>
    </row>
    <row r="24" spans="1:26" x14ac:dyDescent="0.25">
      <c r="A24" s="180">
        <f t="shared" si="0"/>
        <v>13</v>
      </c>
      <c r="B24" s="296"/>
      <c r="C24" s="306"/>
      <c r="D24" s="304"/>
      <c r="E24" s="305"/>
      <c r="F24" s="296"/>
      <c r="G24" s="216">
        <f t="shared" si="1"/>
        <v>0</v>
      </c>
      <c r="H24" s="279">
        <f t="shared" si="2"/>
        <v>0</v>
      </c>
      <c r="I24" s="280"/>
      <c r="J24" s="202" t="e">
        <f>IF(I24=("Comisario"),(VLOOKUP(I24,'Simulador Piramide-Salarios'!$F$57:$J$74,5,0)),(IF(I24=("Inspector General"),(VLOOKUP(I24,'Simulador Piramide-Salarios'!$F$57:$J$74,5,0)),(IF(I24=("Subinspector"),(VLOOKUP(I24,'Simulador Piramide-Salarios'!$F$57:$J$74,5,0)),(IF(I24=("Inspector"),(VLOOKUP(I24,'Simulador Piramide-Salarios'!$F$57:$J$74,5,0)),(IF(I24=("Inspector Jefe"),(VLOOKUP(I24,'Simulador Piramide-Salarios'!$F$57:$J$74,5,0)),(IF((IF((VLOOKUP(I24,'Simulador Piramide-Salarios'!$F$57:$J$74,3,0))&gt;0,(VLOOKUP(I24,'Simulador Piramide-Salarios'!$F$57:$J$74,3,0)),(VLOOKUP(I24,'Simulador Piramide-Salarios'!$E$57:$J$74,5,0))))&gt;0,(IF((VLOOKUP(I24,'Simulador Piramide-Salarios'!$F$57:$J$74,3,0))&gt;0,(VLOOKUP(I24,'Simulador Piramide-Salarios'!$F$57:$J$74,3,0)),(VLOOKUP(I24,'Simulador Piramide-Salarios'!$E$57:$J$74,5,0)))),(VLOOKUP(I24,'Simulador Piramide-Salarios'!$D$57:$J$74,7,0)))))))))))))</f>
        <v>#N/A</v>
      </c>
      <c r="K24" s="200" t="e">
        <f t="shared" si="3"/>
        <v>#N/A</v>
      </c>
      <c r="L24" s="200" t="e">
        <f t="shared" si="4"/>
        <v>#N/A</v>
      </c>
      <c r="M24" s="211" t="e">
        <f t="shared" si="5"/>
        <v>#N/A</v>
      </c>
      <c r="N24" s="201" t="e">
        <f t="shared" si="6"/>
        <v>#N/A</v>
      </c>
      <c r="O24" s="198">
        <v>0</v>
      </c>
      <c r="P24" s="198">
        <v>0</v>
      </c>
      <c r="Q24" s="200" t="e">
        <f t="shared" si="7"/>
        <v>#N/A</v>
      </c>
      <c r="Z24" s="260"/>
    </row>
    <row r="25" spans="1:26" x14ac:dyDescent="0.25">
      <c r="A25" s="180">
        <f t="shared" si="0"/>
        <v>14</v>
      </c>
      <c r="B25" s="296"/>
      <c r="C25" s="306"/>
      <c r="D25" s="304"/>
      <c r="E25" s="305"/>
      <c r="F25" s="296"/>
      <c r="G25" s="216">
        <f t="shared" si="1"/>
        <v>0</v>
      </c>
      <c r="H25" s="279">
        <f t="shared" si="2"/>
        <v>0</v>
      </c>
      <c r="I25" s="280"/>
      <c r="J25" s="202" t="e">
        <f>IF(I25=("Comisario"),(VLOOKUP(I25,'Simulador Piramide-Salarios'!$F$57:$J$74,5,0)),(IF(I25=("Inspector General"),(VLOOKUP(I25,'Simulador Piramide-Salarios'!$F$57:$J$74,5,0)),(IF(I25=("Subinspector"),(VLOOKUP(I25,'Simulador Piramide-Salarios'!$F$57:$J$74,5,0)),(IF(I25=("Inspector"),(VLOOKUP(I25,'Simulador Piramide-Salarios'!$F$57:$J$74,5,0)),(IF(I25=("Inspector Jefe"),(VLOOKUP(I25,'Simulador Piramide-Salarios'!$F$57:$J$74,5,0)),(IF((IF((VLOOKUP(I25,'Simulador Piramide-Salarios'!$F$57:$J$74,3,0))&gt;0,(VLOOKUP(I25,'Simulador Piramide-Salarios'!$F$57:$J$74,3,0)),(VLOOKUP(I25,'Simulador Piramide-Salarios'!$E$57:$J$74,5,0))))&gt;0,(IF((VLOOKUP(I25,'Simulador Piramide-Salarios'!$F$57:$J$74,3,0))&gt;0,(VLOOKUP(I25,'Simulador Piramide-Salarios'!$F$57:$J$74,3,0)),(VLOOKUP(I25,'Simulador Piramide-Salarios'!$E$57:$J$74,5,0)))),(VLOOKUP(I25,'Simulador Piramide-Salarios'!$D$57:$J$74,7,0)))))))))))))</f>
        <v>#N/A</v>
      </c>
      <c r="K25" s="200" t="e">
        <f t="shared" si="3"/>
        <v>#N/A</v>
      </c>
      <c r="L25" s="200" t="e">
        <f t="shared" si="4"/>
        <v>#N/A</v>
      </c>
      <c r="M25" s="211" t="e">
        <f t="shared" si="5"/>
        <v>#N/A</v>
      </c>
      <c r="N25" s="201" t="e">
        <f t="shared" si="6"/>
        <v>#N/A</v>
      </c>
      <c r="O25" s="198">
        <v>0</v>
      </c>
      <c r="P25" s="198">
        <v>0</v>
      </c>
      <c r="Q25" s="200" t="e">
        <f t="shared" si="7"/>
        <v>#N/A</v>
      </c>
      <c r="Z25" s="260"/>
    </row>
    <row r="26" spans="1:26" x14ac:dyDescent="0.25">
      <c r="A26" s="180">
        <f t="shared" si="0"/>
        <v>15</v>
      </c>
      <c r="B26" s="296"/>
      <c r="C26" s="306"/>
      <c r="D26" s="304"/>
      <c r="E26" s="305"/>
      <c r="F26" s="296"/>
      <c r="G26" s="216">
        <f t="shared" si="1"/>
        <v>0</v>
      </c>
      <c r="H26" s="279">
        <f t="shared" si="2"/>
        <v>0</v>
      </c>
      <c r="I26" s="280"/>
      <c r="J26" s="202" t="e">
        <f>IF(I26=("Comisario"),(VLOOKUP(I26,'Simulador Piramide-Salarios'!$F$57:$J$74,5,0)),(IF(I26=("Inspector General"),(VLOOKUP(I26,'Simulador Piramide-Salarios'!$F$57:$J$74,5,0)),(IF(I26=("Subinspector"),(VLOOKUP(I26,'Simulador Piramide-Salarios'!$F$57:$J$74,5,0)),(IF(I26=("Inspector"),(VLOOKUP(I26,'Simulador Piramide-Salarios'!$F$57:$J$74,5,0)),(IF(I26=("Inspector Jefe"),(VLOOKUP(I26,'Simulador Piramide-Salarios'!$F$57:$J$74,5,0)),(IF((IF((VLOOKUP(I26,'Simulador Piramide-Salarios'!$F$57:$J$74,3,0))&gt;0,(VLOOKUP(I26,'Simulador Piramide-Salarios'!$F$57:$J$74,3,0)),(VLOOKUP(I26,'Simulador Piramide-Salarios'!$E$57:$J$74,5,0))))&gt;0,(IF((VLOOKUP(I26,'Simulador Piramide-Salarios'!$F$57:$J$74,3,0))&gt;0,(VLOOKUP(I26,'Simulador Piramide-Salarios'!$F$57:$J$74,3,0)),(VLOOKUP(I26,'Simulador Piramide-Salarios'!$E$57:$J$74,5,0)))),(VLOOKUP(I26,'Simulador Piramide-Salarios'!$D$57:$J$74,7,0)))))))))))))</f>
        <v>#N/A</v>
      </c>
      <c r="K26" s="200" t="e">
        <f t="shared" si="3"/>
        <v>#N/A</v>
      </c>
      <c r="L26" s="200" t="e">
        <f t="shared" si="4"/>
        <v>#N/A</v>
      </c>
      <c r="M26" s="211" t="e">
        <f t="shared" si="5"/>
        <v>#N/A</v>
      </c>
      <c r="N26" s="201" t="e">
        <f t="shared" si="6"/>
        <v>#N/A</v>
      </c>
      <c r="O26" s="198">
        <v>0</v>
      </c>
      <c r="P26" s="198">
        <v>0</v>
      </c>
      <c r="Q26" s="200" t="e">
        <f t="shared" si="7"/>
        <v>#N/A</v>
      </c>
      <c r="Z26" s="260"/>
    </row>
    <row r="27" spans="1:26" x14ac:dyDescent="0.25">
      <c r="A27" s="180">
        <f t="shared" si="0"/>
        <v>16</v>
      </c>
      <c r="B27" s="296"/>
      <c r="C27" s="306"/>
      <c r="D27" s="304"/>
      <c r="E27" s="305"/>
      <c r="F27" s="296"/>
      <c r="G27" s="216">
        <f t="shared" si="1"/>
        <v>0</v>
      </c>
      <c r="H27" s="279">
        <f t="shared" si="2"/>
        <v>0</v>
      </c>
      <c r="I27" s="280"/>
      <c r="J27" s="202" t="e">
        <f>IF(I27=("Comisario"),(VLOOKUP(I27,'Simulador Piramide-Salarios'!$F$57:$J$74,5,0)),(IF(I27=("Inspector General"),(VLOOKUP(I27,'Simulador Piramide-Salarios'!$F$57:$J$74,5,0)),(IF(I27=("Subinspector"),(VLOOKUP(I27,'Simulador Piramide-Salarios'!$F$57:$J$74,5,0)),(IF(I27=("Inspector"),(VLOOKUP(I27,'Simulador Piramide-Salarios'!$F$57:$J$74,5,0)),(IF(I27=("Inspector Jefe"),(VLOOKUP(I27,'Simulador Piramide-Salarios'!$F$57:$J$74,5,0)),(IF((IF((VLOOKUP(I27,'Simulador Piramide-Salarios'!$F$57:$J$74,3,0))&gt;0,(VLOOKUP(I27,'Simulador Piramide-Salarios'!$F$57:$J$74,3,0)),(VLOOKUP(I27,'Simulador Piramide-Salarios'!$E$57:$J$74,5,0))))&gt;0,(IF((VLOOKUP(I27,'Simulador Piramide-Salarios'!$F$57:$J$74,3,0))&gt;0,(VLOOKUP(I27,'Simulador Piramide-Salarios'!$F$57:$J$74,3,0)),(VLOOKUP(I27,'Simulador Piramide-Salarios'!$E$57:$J$74,5,0)))),(VLOOKUP(I27,'Simulador Piramide-Salarios'!$D$57:$J$74,7,0)))))))))))))</f>
        <v>#N/A</v>
      </c>
      <c r="K27" s="200" t="e">
        <f t="shared" si="3"/>
        <v>#N/A</v>
      </c>
      <c r="L27" s="200" t="e">
        <f t="shared" si="4"/>
        <v>#N/A</v>
      </c>
      <c r="M27" s="211" t="e">
        <f t="shared" si="5"/>
        <v>#N/A</v>
      </c>
      <c r="N27" s="201" t="e">
        <f t="shared" si="6"/>
        <v>#N/A</v>
      </c>
      <c r="O27" s="198">
        <v>0</v>
      </c>
      <c r="P27" s="198">
        <v>0</v>
      </c>
      <c r="Q27" s="200" t="e">
        <f t="shared" si="7"/>
        <v>#N/A</v>
      </c>
      <c r="Z27" s="260"/>
    </row>
    <row r="28" spans="1:26" x14ac:dyDescent="0.25">
      <c r="A28" s="180">
        <f t="shared" si="0"/>
        <v>17</v>
      </c>
      <c r="B28" s="296"/>
      <c r="C28" s="306"/>
      <c r="D28" s="304"/>
      <c r="E28" s="305"/>
      <c r="F28" s="296"/>
      <c r="G28" s="216">
        <f t="shared" si="1"/>
        <v>0</v>
      </c>
      <c r="H28" s="279">
        <f t="shared" si="2"/>
        <v>0</v>
      </c>
      <c r="I28" s="280"/>
      <c r="J28" s="202" t="e">
        <f>IF(I28=("Comisario"),(VLOOKUP(I28,'Simulador Piramide-Salarios'!$F$57:$J$74,5,0)),(IF(I28=("Inspector General"),(VLOOKUP(I28,'Simulador Piramide-Salarios'!$F$57:$J$74,5,0)),(IF(I28=("Subinspector"),(VLOOKUP(I28,'Simulador Piramide-Salarios'!$F$57:$J$74,5,0)),(IF(I28=("Inspector"),(VLOOKUP(I28,'Simulador Piramide-Salarios'!$F$57:$J$74,5,0)),(IF(I28=("Inspector Jefe"),(VLOOKUP(I28,'Simulador Piramide-Salarios'!$F$57:$J$74,5,0)),(IF((IF((VLOOKUP(I28,'Simulador Piramide-Salarios'!$F$57:$J$74,3,0))&gt;0,(VLOOKUP(I28,'Simulador Piramide-Salarios'!$F$57:$J$74,3,0)),(VLOOKUP(I28,'Simulador Piramide-Salarios'!$E$57:$J$74,5,0))))&gt;0,(IF((VLOOKUP(I28,'Simulador Piramide-Salarios'!$F$57:$J$74,3,0))&gt;0,(VLOOKUP(I28,'Simulador Piramide-Salarios'!$F$57:$J$74,3,0)),(VLOOKUP(I28,'Simulador Piramide-Salarios'!$E$57:$J$74,5,0)))),(VLOOKUP(I28,'Simulador Piramide-Salarios'!$D$57:$J$74,7,0)))))))))))))</f>
        <v>#N/A</v>
      </c>
      <c r="K28" s="200" t="e">
        <f t="shared" si="3"/>
        <v>#N/A</v>
      </c>
      <c r="L28" s="200" t="e">
        <f t="shared" si="4"/>
        <v>#N/A</v>
      </c>
      <c r="M28" s="211" t="e">
        <f t="shared" si="5"/>
        <v>#N/A</v>
      </c>
      <c r="N28" s="201" t="e">
        <f t="shared" si="6"/>
        <v>#N/A</v>
      </c>
      <c r="O28" s="198">
        <v>0</v>
      </c>
      <c r="P28" s="198">
        <v>0</v>
      </c>
      <c r="Q28" s="200" t="e">
        <f t="shared" si="7"/>
        <v>#N/A</v>
      </c>
      <c r="Z28" s="260"/>
    </row>
    <row r="29" spans="1:26" x14ac:dyDescent="0.25">
      <c r="A29" s="180">
        <f t="shared" si="0"/>
        <v>18</v>
      </c>
      <c r="B29" s="296"/>
      <c r="C29" s="306"/>
      <c r="D29" s="304"/>
      <c r="E29" s="305"/>
      <c r="F29" s="296"/>
      <c r="G29" s="216">
        <f t="shared" si="1"/>
        <v>0</v>
      </c>
      <c r="H29" s="279">
        <f t="shared" si="2"/>
        <v>0</v>
      </c>
      <c r="I29" s="280"/>
      <c r="J29" s="202" t="e">
        <f>IF(I29=("Comisario"),(VLOOKUP(I29,'Simulador Piramide-Salarios'!$F$57:$J$74,5,0)),(IF(I29=("Inspector General"),(VLOOKUP(I29,'Simulador Piramide-Salarios'!$F$57:$J$74,5,0)),(IF(I29=("Subinspector"),(VLOOKUP(I29,'Simulador Piramide-Salarios'!$F$57:$J$74,5,0)),(IF(I29=("Inspector"),(VLOOKUP(I29,'Simulador Piramide-Salarios'!$F$57:$J$74,5,0)),(IF(I29=("Inspector Jefe"),(VLOOKUP(I29,'Simulador Piramide-Salarios'!$F$57:$J$74,5,0)),(IF((IF((VLOOKUP(I29,'Simulador Piramide-Salarios'!$F$57:$J$74,3,0))&gt;0,(VLOOKUP(I29,'Simulador Piramide-Salarios'!$F$57:$J$74,3,0)),(VLOOKUP(I29,'Simulador Piramide-Salarios'!$E$57:$J$74,5,0))))&gt;0,(IF((VLOOKUP(I29,'Simulador Piramide-Salarios'!$F$57:$J$74,3,0))&gt;0,(VLOOKUP(I29,'Simulador Piramide-Salarios'!$F$57:$J$74,3,0)),(VLOOKUP(I29,'Simulador Piramide-Salarios'!$E$57:$J$74,5,0)))),(VLOOKUP(I29,'Simulador Piramide-Salarios'!$D$57:$J$74,7,0)))))))))))))</f>
        <v>#N/A</v>
      </c>
      <c r="K29" s="200" t="e">
        <f t="shared" si="3"/>
        <v>#N/A</v>
      </c>
      <c r="L29" s="200" t="e">
        <f t="shared" si="4"/>
        <v>#N/A</v>
      </c>
      <c r="M29" s="211" t="e">
        <f t="shared" si="5"/>
        <v>#N/A</v>
      </c>
      <c r="N29" s="201" t="e">
        <f t="shared" si="6"/>
        <v>#N/A</v>
      </c>
      <c r="O29" s="198">
        <v>0</v>
      </c>
      <c r="P29" s="198">
        <v>0</v>
      </c>
      <c r="Q29" s="200" t="e">
        <f t="shared" si="7"/>
        <v>#N/A</v>
      </c>
      <c r="Z29" s="260"/>
    </row>
    <row r="30" spans="1:26" x14ac:dyDescent="0.25">
      <c r="A30" s="180">
        <f t="shared" si="0"/>
        <v>19</v>
      </c>
      <c r="B30" s="296"/>
      <c r="C30" s="306"/>
      <c r="D30" s="304"/>
      <c r="E30" s="305"/>
      <c r="F30" s="296"/>
      <c r="G30" s="216">
        <f t="shared" si="1"/>
        <v>0</v>
      </c>
      <c r="H30" s="279">
        <f t="shared" si="2"/>
        <v>0</v>
      </c>
      <c r="I30" s="280"/>
      <c r="J30" s="202" t="e">
        <f>IF(I30=("Comisario"),(VLOOKUP(I30,'Simulador Piramide-Salarios'!$F$57:$J$74,5,0)),(IF(I30=("Inspector General"),(VLOOKUP(I30,'Simulador Piramide-Salarios'!$F$57:$J$74,5,0)),(IF(I30=("Subinspector"),(VLOOKUP(I30,'Simulador Piramide-Salarios'!$F$57:$J$74,5,0)),(IF(I30=("Inspector"),(VLOOKUP(I30,'Simulador Piramide-Salarios'!$F$57:$J$74,5,0)),(IF(I30=("Inspector Jefe"),(VLOOKUP(I30,'Simulador Piramide-Salarios'!$F$57:$J$74,5,0)),(IF((IF((VLOOKUP(I30,'Simulador Piramide-Salarios'!$F$57:$J$74,3,0))&gt;0,(VLOOKUP(I30,'Simulador Piramide-Salarios'!$F$57:$J$74,3,0)),(VLOOKUP(I30,'Simulador Piramide-Salarios'!$E$57:$J$74,5,0))))&gt;0,(IF((VLOOKUP(I30,'Simulador Piramide-Salarios'!$F$57:$J$74,3,0))&gt;0,(VLOOKUP(I30,'Simulador Piramide-Salarios'!$F$57:$J$74,3,0)),(VLOOKUP(I30,'Simulador Piramide-Salarios'!$E$57:$J$74,5,0)))),(VLOOKUP(I30,'Simulador Piramide-Salarios'!$D$57:$J$74,7,0)))))))))))))</f>
        <v>#N/A</v>
      </c>
      <c r="K30" s="200" t="e">
        <f t="shared" si="3"/>
        <v>#N/A</v>
      </c>
      <c r="L30" s="200" t="e">
        <f t="shared" si="4"/>
        <v>#N/A</v>
      </c>
      <c r="M30" s="211" t="e">
        <f t="shared" si="5"/>
        <v>#N/A</v>
      </c>
      <c r="N30" s="201" t="e">
        <f t="shared" si="6"/>
        <v>#N/A</v>
      </c>
      <c r="O30" s="198">
        <v>0</v>
      </c>
      <c r="P30" s="198">
        <v>0</v>
      </c>
      <c r="Q30" s="200" t="e">
        <f t="shared" si="7"/>
        <v>#N/A</v>
      </c>
      <c r="Z30" s="260"/>
    </row>
    <row r="31" spans="1:26" x14ac:dyDescent="0.25">
      <c r="A31" s="180">
        <f t="shared" si="0"/>
        <v>20</v>
      </c>
      <c r="B31" s="296"/>
      <c r="C31" s="306"/>
      <c r="D31" s="304"/>
      <c r="E31" s="305"/>
      <c r="F31" s="296"/>
      <c r="G31" s="216">
        <f t="shared" si="1"/>
        <v>0</v>
      </c>
      <c r="H31" s="279">
        <f t="shared" si="2"/>
        <v>0</v>
      </c>
      <c r="I31" s="280"/>
      <c r="J31" s="202" t="e">
        <f>IF(I31=("Comisario"),(VLOOKUP(I31,'Simulador Piramide-Salarios'!$F$57:$J$74,5,0)),(IF(I31=("Inspector General"),(VLOOKUP(I31,'Simulador Piramide-Salarios'!$F$57:$J$74,5,0)),(IF(I31=("Subinspector"),(VLOOKUP(I31,'Simulador Piramide-Salarios'!$F$57:$J$74,5,0)),(IF(I31=("Inspector"),(VLOOKUP(I31,'Simulador Piramide-Salarios'!$F$57:$J$74,5,0)),(IF(I31=("Inspector Jefe"),(VLOOKUP(I31,'Simulador Piramide-Salarios'!$F$57:$J$74,5,0)),(IF((IF((VLOOKUP(I31,'Simulador Piramide-Salarios'!$F$57:$J$74,3,0))&gt;0,(VLOOKUP(I31,'Simulador Piramide-Salarios'!$F$57:$J$74,3,0)),(VLOOKUP(I31,'Simulador Piramide-Salarios'!$E$57:$J$74,5,0))))&gt;0,(IF((VLOOKUP(I31,'Simulador Piramide-Salarios'!$F$57:$J$74,3,0))&gt;0,(VLOOKUP(I31,'Simulador Piramide-Salarios'!$F$57:$J$74,3,0)),(VLOOKUP(I31,'Simulador Piramide-Salarios'!$E$57:$J$74,5,0)))),(VLOOKUP(I31,'Simulador Piramide-Salarios'!$D$57:$J$74,7,0)))))))))))))</f>
        <v>#N/A</v>
      </c>
      <c r="K31" s="200" t="e">
        <f t="shared" si="3"/>
        <v>#N/A</v>
      </c>
      <c r="L31" s="200" t="e">
        <f t="shared" si="4"/>
        <v>#N/A</v>
      </c>
      <c r="M31" s="211" t="e">
        <f t="shared" si="5"/>
        <v>#N/A</v>
      </c>
      <c r="N31" s="201" t="e">
        <f t="shared" si="6"/>
        <v>#N/A</v>
      </c>
      <c r="O31" s="198">
        <v>0</v>
      </c>
      <c r="P31" s="198">
        <v>0</v>
      </c>
      <c r="Q31" s="200" t="e">
        <f t="shared" si="7"/>
        <v>#N/A</v>
      </c>
      <c r="Z31" s="260"/>
    </row>
    <row r="32" spans="1:26" x14ac:dyDescent="0.25">
      <c r="A32" s="180">
        <f t="shared" si="0"/>
        <v>21</v>
      </c>
      <c r="B32" s="296"/>
      <c r="C32" s="306"/>
      <c r="D32" s="304"/>
      <c r="E32" s="305"/>
      <c r="F32" s="296"/>
      <c r="G32" s="216">
        <f t="shared" si="1"/>
        <v>0</v>
      </c>
      <c r="H32" s="279">
        <f t="shared" si="2"/>
        <v>0</v>
      </c>
      <c r="I32" s="280"/>
      <c r="J32" s="202" t="e">
        <f>IF(I32=("Comisario"),(VLOOKUP(I32,'Simulador Piramide-Salarios'!$F$57:$J$74,5,0)),(IF(I32=("Inspector General"),(VLOOKUP(I32,'Simulador Piramide-Salarios'!$F$57:$J$74,5,0)),(IF(I32=("Subinspector"),(VLOOKUP(I32,'Simulador Piramide-Salarios'!$F$57:$J$74,5,0)),(IF(I32=("Inspector"),(VLOOKUP(I32,'Simulador Piramide-Salarios'!$F$57:$J$74,5,0)),(IF(I32=("Inspector Jefe"),(VLOOKUP(I32,'Simulador Piramide-Salarios'!$F$57:$J$74,5,0)),(IF((IF((VLOOKUP(I32,'Simulador Piramide-Salarios'!$F$57:$J$74,3,0))&gt;0,(VLOOKUP(I32,'Simulador Piramide-Salarios'!$F$57:$J$74,3,0)),(VLOOKUP(I32,'Simulador Piramide-Salarios'!$E$57:$J$74,5,0))))&gt;0,(IF((VLOOKUP(I32,'Simulador Piramide-Salarios'!$F$57:$J$74,3,0))&gt;0,(VLOOKUP(I32,'Simulador Piramide-Salarios'!$F$57:$J$74,3,0)),(VLOOKUP(I32,'Simulador Piramide-Salarios'!$E$57:$J$74,5,0)))),(VLOOKUP(I32,'Simulador Piramide-Salarios'!$D$57:$J$74,7,0)))))))))))))</f>
        <v>#N/A</v>
      </c>
      <c r="K32" s="200" t="e">
        <f t="shared" si="3"/>
        <v>#N/A</v>
      </c>
      <c r="L32" s="200" t="e">
        <f t="shared" si="4"/>
        <v>#N/A</v>
      </c>
      <c r="M32" s="211" t="e">
        <f t="shared" si="5"/>
        <v>#N/A</v>
      </c>
      <c r="N32" s="201" t="e">
        <f t="shared" si="6"/>
        <v>#N/A</v>
      </c>
      <c r="O32" s="198">
        <v>0</v>
      </c>
      <c r="P32" s="198">
        <v>0</v>
      </c>
      <c r="Q32" s="200" t="e">
        <f t="shared" si="7"/>
        <v>#N/A</v>
      </c>
      <c r="Z32" s="260"/>
    </row>
    <row r="33" spans="1:26" x14ac:dyDescent="0.25">
      <c r="A33" s="180">
        <f t="shared" si="0"/>
        <v>22</v>
      </c>
      <c r="B33" s="296"/>
      <c r="C33" s="306"/>
      <c r="D33" s="304"/>
      <c r="E33" s="305"/>
      <c r="F33" s="296"/>
      <c r="G33" s="216">
        <f t="shared" si="1"/>
        <v>0</v>
      </c>
      <c r="H33" s="279">
        <f t="shared" si="2"/>
        <v>0</v>
      </c>
      <c r="I33" s="280"/>
      <c r="J33" s="202" t="e">
        <f>IF(I33=("Comisario"),(VLOOKUP(I33,'Simulador Piramide-Salarios'!$F$57:$J$74,5,0)),(IF(I33=("Inspector General"),(VLOOKUP(I33,'Simulador Piramide-Salarios'!$F$57:$J$74,5,0)),(IF(I33=("Subinspector"),(VLOOKUP(I33,'Simulador Piramide-Salarios'!$F$57:$J$74,5,0)),(IF(I33=("Inspector"),(VLOOKUP(I33,'Simulador Piramide-Salarios'!$F$57:$J$74,5,0)),(IF(I33=("Inspector Jefe"),(VLOOKUP(I33,'Simulador Piramide-Salarios'!$F$57:$J$74,5,0)),(IF((IF((VLOOKUP(I33,'Simulador Piramide-Salarios'!$F$57:$J$74,3,0))&gt;0,(VLOOKUP(I33,'Simulador Piramide-Salarios'!$F$57:$J$74,3,0)),(VLOOKUP(I33,'Simulador Piramide-Salarios'!$E$57:$J$74,5,0))))&gt;0,(IF((VLOOKUP(I33,'Simulador Piramide-Salarios'!$F$57:$J$74,3,0))&gt;0,(VLOOKUP(I33,'Simulador Piramide-Salarios'!$F$57:$J$74,3,0)),(VLOOKUP(I33,'Simulador Piramide-Salarios'!$E$57:$J$74,5,0)))),(VLOOKUP(I33,'Simulador Piramide-Salarios'!$D$57:$J$74,7,0)))))))))))))</f>
        <v>#N/A</v>
      </c>
      <c r="K33" s="200" t="e">
        <f t="shared" si="3"/>
        <v>#N/A</v>
      </c>
      <c r="L33" s="200" t="e">
        <f t="shared" si="4"/>
        <v>#N/A</v>
      </c>
      <c r="M33" s="211" t="e">
        <f t="shared" si="5"/>
        <v>#N/A</v>
      </c>
      <c r="N33" s="201" t="e">
        <f t="shared" si="6"/>
        <v>#N/A</v>
      </c>
      <c r="O33" s="198">
        <v>0</v>
      </c>
      <c r="P33" s="198">
        <v>0</v>
      </c>
      <c r="Q33" s="200" t="e">
        <f t="shared" si="7"/>
        <v>#N/A</v>
      </c>
      <c r="Z33" s="260"/>
    </row>
    <row r="34" spans="1:26" x14ac:dyDescent="0.25">
      <c r="A34" s="180">
        <f t="shared" si="0"/>
        <v>23</v>
      </c>
      <c r="B34" s="296"/>
      <c r="C34" s="306"/>
      <c r="D34" s="304"/>
      <c r="E34" s="305"/>
      <c r="F34" s="296"/>
      <c r="G34" s="216">
        <f t="shared" si="1"/>
        <v>0</v>
      </c>
      <c r="H34" s="279">
        <f t="shared" si="2"/>
        <v>0</v>
      </c>
      <c r="I34" s="280"/>
      <c r="J34" s="202" t="e">
        <f>IF(I34=("Comisario"),(VLOOKUP(I34,'Simulador Piramide-Salarios'!$F$57:$J$74,5,0)),(IF(I34=("Inspector General"),(VLOOKUP(I34,'Simulador Piramide-Salarios'!$F$57:$J$74,5,0)),(IF(I34=("Subinspector"),(VLOOKUP(I34,'Simulador Piramide-Salarios'!$F$57:$J$74,5,0)),(IF(I34=("Inspector"),(VLOOKUP(I34,'Simulador Piramide-Salarios'!$F$57:$J$74,5,0)),(IF(I34=("Inspector Jefe"),(VLOOKUP(I34,'Simulador Piramide-Salarios'!$F$57:$J$74,5,0)),(IF((IF((VLOOKUP(I34,'Simulador Piramide-Salarios'!$F$57:$J$74,3,0))&gt;0,(VLOOKUP(I34,'Simulador Piramide-Salarios'!$F$57:$J$74,3,0)),(VLOOKUP(I34,'Simulador Piramide-Salarios'!$E$57:$J$74,5,0))))&gt;0,(IF((VLOOKUP(I34,'Simulador Piramide-Salarios'!$F$57:$J$74,3,0))&gt;0,(VLOOKUP(I34,'Simulador Piramide-Salarios'!$F$57:$J$74,3,0)),(VLOOKUP(I34,'Simulador Piramide-Salarios'!$E$57:$J$74,5,0)))),(VLOOKUP(I34,'Simulador Piramide-Salarios'!$D$57:$J$74,7,0)))))))))))))</f>
        <v>#N/A</v>
      </c>
      <c r="K34" s="200" t="e">
        <f t="shared" si="3"/>
        <v>#N/A</v>
      </c>
      <c r="L34" s="200" t="e">
        <f t="shared" si="4"/>
        <v>#N/A</v>
      </c>
      <c r="M34" s="211" t="e">
        <f t="shared" si="5"/>
        <v>#N/A</v>
      </c>
      <c r="N34" s="201" t="e">
        <f t="shared" si="6"/>
        <v>#N/A</v>
      </c>
      <c r="O34" s="198">
        <v>0</v>
      </c>
      <c r="P34" s="198">
        <v>0</v>
      </c>
      <c r="Q34" s="200" t="e">
        <f t="shared" si="7"/>
        <v>#N/A</v>
      </c>
      <c r="Z34" s="260"/>
    </row>
    <row r="35" spans="1:26" x14ac:dyDescent="0.25">
      <c r="A35" s="180">
        <f t="shared" si="0"/>
        <v>24</v>
      </c>
      <c r="B35" s="296"/>
      <c r="C35" s="306"/>
      <c r="D35" s="304"/>
      <c r="E35" s="305"/>
      <c r="F35" s="296"/>
      <c r="G35" s="216">
        <f t="shared" si="1"/>
        <v>0</v>
      </c>
      <c r="H35" s="279">
        <f t="shared" si="2"/>
        <v>0</v>
      </c>
      <c r="I35" s="280"/>
      <c r="J35" s="202" t="e">
        <f>IF(I35=("Comisario"),(VLOOKUP(I35,'Simulador Piramide-Salarios'!$F$57:$J$74,5,0)),(IF(I35=("Inspector General"),(VLOOKUP(I35,'Simulador Piramide-Salarios'!$F$57:$J$74,5,0)),(IF(I35=("Subinspector"),(VLOOKUP(I35,'Simulador Piramide-Salarios'!$F$57:$J$74,5,0)),(IF(I35=("Inspector"),(VLOOKUP(I35,'Simulador Piramide-Salarios'!$F$57:$J$74,5,0)),(IF(I35=("Inspector Jefe"),(VLOOKUP(I35,'Simulador Piramide-Salarios'!$F$57:$J$74,5,0)),(IF((IF((VLOOKUP(I35,'Simulador Piramide-Salarios'!$F$57:$J$74,3,0))&gt;0,(VLOOKUP(I35,'Simulador Piramide-Salarios'!$F$57:$J$74,3,0)),(VLOOKUP(I35,'Simulador Piramide-Salarios'!$E$57:$J$74,5,0))))&gt;0,(IF((VLOOKUP(I35,'Simulador Piramide-Salarios'!$F$57:$J$74,3,0))&gt;0,(VLOOKUP(I35,'Simulador Piramide-Salarios'!$F$57:$J$74,3,0)),(VLOOKUP(I35,'Simulador Piramide-Salarios'!$E$57:$J$74,5,0)))),(VLOOKUP(I35,'Simulador Piramide-Salarios'!$D$57:$J$74,7,0)))))))))))))</f>
        <v>#N/A</v>
      </c>
      <c r="K35" s="200" t="e">
        <f t="shared" si="3"/>
        <v>#N/A</v>
      </c>
      <c r="L35" s="200" t="e">
        <f t="shared" si="4"/>
        <v>#N/A</v>
      </c>
      <c r="M35" s="211" t="e">
        <f t="shared" si="5"/>
        <v>#N/A</v>
      </c>
      <c r="N35" s="201" t="e">
        <f t="shared" si="6"/>
        <v>#N/A</v>
      </c>
      <c r="O35" s="198">
        <v>0</v>
      </c>
      <c r="P35" s="198">
        <v>0</v>
      </c>
      <c r="Q35" s="200" t="e">
        <f t="shared" si="7"/>
        <v>#N/A</v>
      </c>
      <c r="Z35" s="260"/>
    </row>
    <row r="36" spans="1:26" x14ac:dyDescent="0.25">
      <c r="A36" s="180">
        <f t="shared" si="0"/>
        <v>25</v>
      </c>
      <c r="B36" s="296"/>
      <c r="C36" s="306"/>
      <c r="D36" s="304"/>
      <c r="E36" s="305"/>
      <c r="F36" s="296"/>
      <c r="G36" s="216">
        <f t="shared" si="1"/>
        <v>0</v>
      </c>
      <c r="H36" s="279">
        <f t="shared" si="2"/>
        <v>0</v>
      </c>
      <c r="I36" s="280"/>
      <c r="J36" s="202" t="e">
        <f>IF(I36=("Comisario"),(VLOOKUP(I36,'Simulador Piramide-Salarios'!$F$57:$J$74,5,0)),(IF(I36=("Inspector General"),(VLOOKUP(I36,'Simulador Piramide-Salarios'!$F$57:$J$74,5,0)),(IF(I36=("Subinspector"),(VLOOKUP(I36,'Simulador Piramide-Salarios'!$F$57:$J$74,5,0)),(IF(I36=("Inspector"),(VLOOKUP(I36,'Simulador Piramide-Salarios'!$F$57:$J$74,5,0)),(IF(I36=("Inspector Jefe"),(VLOOKUP(I36,'Simulador Piramide-Salarios'!$F$57:$J$74,5,0)),(IF((IF((VLOOKUP(I36,'Simulador Piramide-Salarios'!$F$57:$J$74,3,0))&gt;0,(VLOOKUP(I36,'Simulador Piramide-Salarios'!$F$57:$J$74,3,0)),(VLOOKUP(I36,'Simulador Piramide-Salarios'!$E$57:$J$74,5,0))))&gt;0,(IF((VLOOKUP(I36,'Simulador Piramide-Salarios'!$F$57:$J$74,3,0))&gt;0,(VLOOKUP(I36,'Simulador Piramide-Salarios'!$F$57:$J$74,3,0)),(VLOOKUP(I36,'Simulador Piramide-Salarios'!$E$57:$J$74,5,0)))),(VLOOKUP(I36,'Simulador Piramide-Salarios'!$D$57:$J$74,7,0)))))))))))))</f>
        <v>#N/A</v>
      </c>
      <c r="K36" s="200" t="e">
        <f t="shared" si="3"/>
        <v>#N/A</v>
      </c>
      <c r="L36" s="200" t="e">
        <f t="shared" si="4"/>
        <v>#N/A</v>
      </c>
      <c r="M36" s="211" t="e">
        <f t="shared" si="5"/>
        <v>#N/A</v>
      </c>
      <c r="N36" s="201" t="e">
        <f t="shared" si="6"/>
        <v>#N/A</v>
      </c>
      <c r="O36" s="198">
        <v>0</v>
      </c>
      <c r="P36" s="198">
        <v>0</v>
      </c>
      <c r="Q36" s="200" t="e">
        <f t="shared" si="7"/>
        <v>#N/A</v>
      </c>
      <c r="Z36" s="260"/>
    </row>
    <row r="37" spans="1:26" x14ac:dyDescent="0.25">
      <c r="A37" s="180">
        <f t="shared" si="0"/>
        <v>26</v>
      </c>
      <c r="B37" s="296"/>
      <c r="C37" s="306"/>
      <c r="D37" s="304"/>
      <c r="E37" s="305"/>
      <c r="F37" s="296"/>
      <c r="G37" s="216">
        <f t="shared" si="1"/>
        <v>0</v>
      </c>
      <c r="H37" s="279">
        <f t="shared" si="2"/>
        <v>0</v>
      </c>
      <c r="I37" s="280"/>
      <c r="J37" s="202" t="e">
        <f>IF(I37=("Comisario"),(VLOOKUP(I37,'Simulador Piramide-Salarios'!$F$57:$J$74,5,0)),(IF(I37=("Inspector General"),(VLOOKUP(I37,'Simulador Piramide-Salarios'!$F$57:$J$74,5,0)),(IF(I37=("Subinspector"),(VLOOKUP(I37,'Simulador Piramide-Salarios'!$F$57:$J$74,5,0)),(IF(I37=("Inspector"),(VLOOKUP(I37,'Simulador Piramide-Salarios'!$F$57:$J$74,5,0)),(IF(I37=("Inspector Jefe"),(VLOOKUP(I37,'Simulador Piramide-Salarios'!$F$57:$J$74,5,0)),(IF((IF((VLOOKUP(I37,'Simulador Piramide-Salarios'!$F$57:$J$74,3,0))&gt;0,(VLOOKUP(I37,'Simulador Piramide-Salarios'!$F$57:$J$74,3,0)),(VLOOKUP(I37,'Simulador Piramide-Salarios'!$E$57:$J$74,5,0))))&gt;0,(IF((VLOOKUP(I37,'Simulador Piramide-Salarios'!$F$57:$J$74,3,0))&gt;0,(VLOOKUP(I37,'Simulador Piramide-Salarios'!$F$57:$J$74,3,0)),(VLOOKUP(I37,'Simulador Piramide-Salarios'!$E$57:$J$74,5,0)))),(VLOOKUP(I37,'Simulador Piramide-Salarios'!$D$57:$J$74,7,0)))))))))))))</f>
        <v>#N/A</v>
      </c>
      <c r="K37" s="200" t="e">
        <f t="shared" si="3"/>
        <v>#N/A</v>
      </c>
      <c r="L37" s="200" t="e">
        <f t="shared" si="4"/>
        <v>#N/A</v>
      </c>
      <c r="M37" s="211" t="e">
        <f t="shared" si="5"/>
        <v>#N/A</v>
      </c>
      <c r="N37" s="201" t="e">
        <f t="shared" si="6"/>
        <v>#N/A</v>
      </c>
      <c r="O37" s="198">
        <v>0</v>
      </c>
      <c r="P37" s="198">
        <v>0</v>
      </c>
      <c r="Q37" s="200" t="e">
        <f t="shared" si="7"/>
        <v>#N/A</v>
      </c>
      <c r="Z37" s="260"/>
    </row>
    <row r="38" spans="1:26" x14ac:dyDescent="0.25">
      <c r="A38" s="180">
        <f t="shared" si="0"/>
        <v>27</v>
      </c>
      <c r="B38" s="296"/>
      <c r="C38" s="306"/>
      <c r="D38" s="304"/>
      <c r="E38" s="305"/>
      <c r="F38" s="296"/>
      <c r="G38" s="216">
        <f t="shared" si="1"/>
        <v>0</v>
      </c>
      <c r="H38" s="279">
        <f t="shared" si="2"/>
        <v>0</v>
      </c>
      <c r="I38" s="280"/>
      <c r="J38" s="202" t="e">
        <f>IF(I38=("Comisario"),(VLOOKUP(I38,'Simulador Piramide-Salarios'!$F$57:$J$74,5,0)),(IF(I38=("Inspector General"),(VLOOKUP(I38,'Simulador Piramide-Salarios'!$F$57:$J$74,5,0)),(IF(I38=("Subinspector"),(VLOOKUP(I38,'Simulador Piramide-Salarios'!$F$57:$J$74,5,0)),(IF(I38=("Inspector"),(VLOOKUP(I38,'Simulador Piramide-Salarios'!$F$57:$J$74,5,0)),(IF(I38=("Inspector Jefe"),(VLOOKUP(I38,'Simulador Piramide-Salarios'!$F$57:$J$74,5,0)),(IF((IF((VLOOKUP(I38,'Simulador Piramide-Salarios'!$F$57:$J$74,3,0))&gt;0,(VLOOKUP(I38,'Simulador Piramide-Salarios'!$F$57:$J$74,3,0)),(VLOOKUP(I38,'Simulador Piramide-Salarios'!$E$57:$J$74,5,0))))&gt;0,(IF((VLOOKUP(I38,'Simulador Piramide-Salarios'!$F$57:$J$74,3,0))&gt;0,(VLOOKUP(I38,'Simulador Piramide-Salarios'!$F$57:$J$74,3,0)),(VLOOKUP(I38,'Simulador Piramide-Salarios'!$E$57:$J$74,5,0)))),(VLOOKUP(I38,'Simulador Piramide-Salarios'!$D$57:$J$74,7,0)))))))))))))</f>
        <v>#N/A</v>
      </c>
      <c r="K38" s="200" t="e">
        <f t="shared" si="3"/>
        <v>#N/A</v>
      </c>
      <c r="L38" s="200" t="e">
        <f t="shared" si="4"/>
        <v>#N/A</v>
      </c>
      <c r="M38" s="211" t="e">
        <f t="shared" si="5"/>
        <v>#N/A</v>
      </c>
      <c r="N38" s="201" t="e">
        <f t="shared" si="6"/>
        <v>#N/A</v>
      </c>
      <c r="O38" s="198">
        <v>0</v>
      </c>
      <c r="P38" s="198">
        <v>0</v>
      </c>
      <c r="Q38" s="200" t="e">
        <f t="shared" si="7"/>
        <v>#N/A</v>
      </c>
      <c r="Z38" s="260"/>
    </row>
    <row r="39" spans="1:26" x14ac:dyDescent="0.25">
      <c r="A39" s="180">
        <f t="shared" si="0"/>
        <v>28</v>
      </c>
      <c r="B39" s="296"/>
      <c r="C39" s="306"/>
      <c r="D39" s="304"/>
      <c r="E39" s="305"/>
      <c r="F39" s="296"/>
      <c r="G39" s="216">
        <f t="shared" si="1"/>
        <v>0</v>
      </c>
      <c r="H39" s="279">
        <f t="shared" si="2"/>
        <v>0</v>
      </c>
      <c r="I39" s="280"/>
      <c r="J39" s="202" t="e">
        <f>IF(I39=("Comisario"),(VLOOKUP(I39,'Simulador Piramide-Salarios'!$F$57:$J$74,5,0)),(IF(I39=("Inspector General"),(VLOOKUP(I39,'Simulador Piramide-Salarios'!$F$57:$J$74,5,0)),(IF(I39=("Subinspector"),(VLOOKUP(I39,'Simulador Piramide-Salarios'!$F$57:$J$74,5,0)),(IF(I39=("Inspector"),(VLOOKUP(I39,'Simulador Piramide-Salarios'!$F$57:$J$74,5,0)),(IF(I39=("Inspector Jefe"),(VLOOKUP(I39,'Simulador Piramide-Salarios'!$F$57:$J$74,5,0)),(IF((IF((VLOOKUP(I39,'Simulador Piramide-Salarios'!$F$57:$J$74,3,0))&gt;0,(VLOOKUP(I39,'Simulador Piramide-Salarios'!$F$57:$J$74,3,0)),(VLOOKUP(I39,'Simulador Piramide-Salarios'!$E$57:$J$74,5,0))))&gt;0,(IF((VLOOKUP(I39,'Simulador Piramide-Salarios'!$F$57:$J$74,3,0))&gt;0,(VLOOKUP(I39,'Simulador Piramide-Salarios'!$F$57:$J$74,3,0)),(VLOOKUP(I39,'Simulador Piramide-Salarios'!$E$57:$J$74,5,0)))),(VLOOKUP(I39,'Simulador Piramide-Salarios'!$D$57:$J$74,7,0)))))))))))))</f>
        <v>#N/A</v>
      </c>
      <c r="K39" s="200" t="e">
        <f t="shared" si="3"/>
        <v>#N/A</v>
      </c>
      <c r="L39" s="200" t="e">
        <f t="shared" si="4"/>
        <v>#N/A</v>
      </c>
      <c r="M39" s="211" t="e">
        <f t="shared" si="5"/>
        <v>#N/A</v>
      </c>
      <c r="N39" s="201" t="e">
        <f t="shared" si="6"/>
        <v>#N/A</v>
      </c>
      <c r="O39" s="198">
        <v>0</v>
      </c>
      <c r="P39" s="198">
        <v>0</v>
      </c>
      <c r="Q39" s="200" t="e">
        <f t="shared" si="7"/>
        <v>#N/A</v>
      </c>
      <c r="Z39" s="260"/>
    </row>
    <row r="40" spans="1:26" x14ac:dyDescent="0.25">
      <c r="A40" s="180">
        <f t="shared" si="0"/>
        <v>29</v>
      </c>
      <c r="B40" s="296"/>
      <c r="C40" s="306"/>
      <c r="D40" s="304"/>
      <c r="E40" s="305"/>
      <c r="F40" s="296"/>
      <c r="G40" s="216">
        <f t="shared" si="1"/>
        <v>0</v>
      </c>
      <c r="H40" s="279">
        <f t="shared" si="2"/>
        <v>0</v>
      </c>
      <c r="I40" s="280"/>
      <c r="J40" s="202" t="e">
        <f>IF(I40=("Comisario"),(VLOOKUP(I40,'Simulador Piramide-Salarios'!$F$57:$J$74,5,0)),(IF(I40=("Inspector General"),(VLOOKUP(I40,'Simulador Piramide-Salarios'!$F$57:$J$74,5,0)),(IF(I40=("Subinspector"),(VLOOKUP(I40,'Simulador Piramide-Salarios'!$F$57:$J$74,5,0)),(IF(I40=("Inspector"),(VLOOKUP(I40,'Simulador Piramide-Salarios'!$F$57:$J$74,5,0)),(IF(I40=("Inspector Jefe"),(VLOOKUP(I40,'Simulador Piramide-Salarios'!$F$57:$J$74,5,0)),(IF((IF((VLOOKUP(I40,'Simulador Piramide-Salarios'!$F$57:$J$74,3,0))&gt;0,(VLOOKUP(I40,'Simulador Piramide-Salarios'!$F$57:$J$74,3,0)),(VLOOKUP(I40,'Simulador Piramide-Salarios'!$E$57:$J$74,5,0))))&gt;0,(IF((VLOOKUP(I40,'Simulador Piramide-Salarios'!$F$57:$J$74,3,0))&gt;0,(VLOOKUP(I40,'Simulador Piramide-Salarios'!$F$57:$J$74,3,0)),(VLOOKUP(I40,'Simulador Piramide-Salarios'!$E$57:$J$74,5,0)))),(VLOOKUP(I40,'Simulador Piramide-Salarios'!$D$57:$J$74,7,0)))))))))))))</f>
        <v>#N/A</v>
      </c>
      <c r="K40" s="200" t="e">
        <f t="shared" si="3"/>
        <v>#N/A</v>
      </c>
      <c r="L40" s="200" t="e">
        <f t="shared" si="4"/>
        <v>#N/A</v>
      </c>
      <c r="M40" s="211" t="e">
        <f t="shared" si="5"/>
        <v>#N/A</v>
      </c>
      <c r="N40" s="201" t="e">
        <f t="shared" si="6"/>
        <v>#N/A</v>
      </c>
      <c r="O40" s="198">
        <v>0</v>
      </c>
      <c r="P40" s="198">
        <v>0</v>
      </c>
      <c r="Q40" s="200" t="e">
        <f t="shared" si="7"/>
        <v>#N/A</v>
      </c>
      <c r="Z40" s="260"/>
    </row>
    <row r="41" spans="1:26" x14ac:dyDescent="0.25">
      <c r="A41" s="180">
        <f t="shared" si="0"/>
        <v>30</v>
      </c>
      <c r="B41" s="296"/>
      <c r="C41" s="306"/>
      <c r="D41" s="304"/>
      <c r="E41" s="305"/>
      <c r="F41" s="296"/>
      <c r="G41" s="216">
        <f t="shared" si="1"/>
        <v>0</v>
      </c>
      <c r="H41" s="279">
        <f t="shared" si="2"/>
        <v>0</v>
      </c>
      <c r="I41" s="280"/>
      <c r="J41" s="202" t="e">
        <f>IF(I41=("Comisario"),(VLOOKUP(I41,'Simulador Piramide-Salarios'!$F$57:$J$74,5,0)),(IF(I41=("Inspector General"),(VLOOKUP(I41,'Simulador Piramide-Salarios'!$F$57:$J$74,5,0)),(IF(I41=("Subinspector"),(VLOOKUP(I41,'Simulador Piramide-Salarios'!$F$57:$J$74,5,0)),(IF(I41=("Inspector"),(VLOOKUP(I41,'Simulador Piramide-Salarios'!$F$57:$J$74,5,0)),(IF(I41=("Inspector Jefe"),(VLOOKUP(I41,'Simulador Piramide-Salarios'!$F$57:$J$74,5,0)),(IF((IF((VLOOKUP(I41,'Simulador Piramide-Salarios'!$F$57:$J$74,3,0))&gt;0,(VLOOKUP(I41,'Simulador Piramide-Salarios'!$F$57:$J$74,3,0)),(VLOOKUP(I41,'Simulador Piramide-Salarios'!$E$57:$J$74,5,0))))&gt;0,(IF((VLOOKUP(I41,'Simulador Piramide-Salarios'!$F$57:$J$74,3,0))&gt;0,(VLOOKUP(I41,'Simulador Piramide-Salarios'!$F$57:$J$74,3,0)),(VLOOKUP(I41,'Simulador Piramide-Salarios'!$E$57:$J$74,5,0)))),(VLOOKUP(I41,'Simulador Piramide-Salarios'!$D$57:$J$74,7,0)))))))))))))</f>
        <v>#N/A</v>
      </c>
      <c r="K41" s="200" t="e">
        <f t="shared" si="3"/>
        <v>#N/A</v>
      </c>
      <c r="L41" s="200" t="e">
        <f t="shared" si="4"/>
        <v>#N/A</v>
      </c>
      <c r="M41" s="211" t="e">
        <f t="shared" si="5"/>
        <v>#N/A</v>
      </c>
      <c r="N41" s="201" t="e">
        <f t="shared" si="6"/>
        <v>#N/A</v>
      </c>
      <c r="O41" s="198">
        <v>0</v>
      </c>
      <c r="P41" s="198">
        <v>0</v>
      </c>
      <c r="Q41" s="200" t="e">
        <f t="shared" si="7"/>
        <v>#N/A</v>
      </c>
      <c r="Z41" s="260"/>
    </row>
    <row r="42" spans="1:26" x14ac:dyDescent="0.25">
      <c r="A42" s="180">
        <f t="shared" si="0"/>
        <v>31</v>
      </c>
      <c r="B42" s="296"/>
      <c r="C42" s="306"/>
      <c r="D42" s="304"/>
      <c r="E42" s="305"/>
      <c r="F42" s="296"/>
      <c r="G42" s="216">
        <f t="shared" si="1"/>
        <v>0</v>
      </c>
      <c r="H42" s="279">
        <f t="shared" si="2"/>
        <v>0</v>
      </c>
      <c r="I42" s="280"/>
      <c r="J42" s="202" t="e">
        <f>IF(I42=("Comisario"),(VLOOKUP(I42,'Simulador Piramide-Salarios'!$F$57:$J$74,5,0)),(IF(I42=("Inspector General"),(VLOOKUP(I42,'Simulador Piramide-Salarios'!$F$57:$J$74,5,0)),(IF(I42=("Subinspector"),(VLOOKUP(I42,'Simulador Piramide-Salarios'!$F$57:$J$74,5,0)),(IF(I42=("Inspector"),(VLOOKUP(I42,'Simulador Piramide-Salarios'!$F$57:$J$74,5,0)),(IF(I42=("Inspector Jefe"),(VLOOKUP(I42,'Simulador Piramide-Salarios'!$F$57:$J$74,5,0)),(IF((IF((VLOOKUP(I42,'Simulador Piramide-Salarios'!$F$57:$J$74,3,0))&gt;0,(VLOOKUP(I42,'Simulador Piramide-Salarios'!$F$57:$J$74,3,0)),(VLOOKUP(I42,'Simulador Piramide-Salarios'!$E$57:$J$74,5,0))))&gt;0,(IF((VLOOKUP(I42,'Simulador Piramide-Salarios'!$F$57:$J$74,3,0))&gt;0,(VLOOKUP(I42,'Simulador Piramide-Salarios'!$F$57:$J$74,3,0)),(VLOOKUP(I42,'Simulador Piramide-Salarios'!$E$57:$J$74,5,0)))),(VLOOKUP(I42,'Simulador Piramide-Salarios'!$D$57:$J$74,7,0)))))))))))))</f>
        <v>#N/A</v>
      </c>
      <c r="K42" s="200" t="e">
        <f t="shared" si="3"/>
        <v>#N/A</v>
      </c>
      <c r="L42" s="200" t="e">
        <f t="shared" si="4"/>
        <v>#N/A</v>
      </c>
      <c r="M42" s="211" t="e">
        <f t="shared" si="5"/>
        <v>#N/A</v>
      </c>
      <c r="N42" s="201" t="e">
        <f t="shared" si="6"/>
        <v>#N/A</v>
      </c>
      <c r="O42" s="198">
        <v>0</v>
      </c>
      <c r="P42" s="198">
        <v>0</v>
      </c>
      <c r="Q42" s="200" t="e">
        <f t="shared" si="7"/>
        <v>#N/A</v>
      </c>
      <c r="Z42" s="260"/>
    </row>
    <row r="43" spans="1:26" x14ac:dyDescent="0.25">
      <c r="A43" s="180">
        <f t="shared" si="0"/>
        <v>32</v>
      </c>
      <c r="B43" s="296"/>
      <c r="C43" s="306"/>
      <c r="D43" s="304"/>
      <c r="E43" s="305"/>
      <c r="F43" s="296"/>
      <c r="G43" s="216">
        <f t="shared" si="1"/>
        <v>0</v>
      </c>
      <c r="H43" s="279">
        <f t="shared" si="2"/>
        <v>0</v>
      </c>
      <c r="I43" s="280"/>
      <c r="J43" s="202" t="e">
        <f>IF(I43=("Comisario"),(VLOOKUP(I43,'Simulador Piramide-Salarios'!$F$57:$J$74,5,0)),(IF(I43=("Inspector General"),(VLOOKUP(I43,'Simulador Piramide-Salarios'!$F$57:$J$74,5,0)),(IF(I43=("Subinspector"),(VLOOKUP(I43,'Simulador Piramide-Salarios'!$F$57:$J$74,5,0)),(IF(I43=("Inspector"),(VLOOKUP(I43,'Simulador Piramide-Salarios'!$F$57:$J$74,5,0)),(IF(I43=("Inspector Jefe"),(VLOOKUP(I43,'Simulador Piramide-Salarios'!$F$57:$J$74,5,0)),(IF((IF((VLOOKUP(I43,'Simulador Piramide-Salarios'!$F$57:$J$74,3,0))&gt;0,(VLOOKUP(I43,'Simulador Piramide-Salarios'!$F$57:$J$74,3,0)),(VLOOKUP(I43,'Simulador Piramide-Salarios'!$E$57:$J$74,5,0))))&gt;0,(IF((VLOOKUP(I43,'Simulador Piramide-Salarios'!$F$57:$J$74,3,0))&gt;0,(VLOOKUP(I43,'Simulador Piramide-Salarios'!$F$57:$J$74,3,0)),(VLOOKUP(I43,'Simulador Piramide-Salarios'!$E$57:$J$74,5,0)))),(VLOOKUP(I43,'Simulador Piramide-Salarios'!$D$57:$J$74,7,0)))))))))))))</f>
        <v>#N/A</v>
      </c>
      <c r="K43" s="200" t="e">
        <f t="shared" si="3"/>
        <v>#N/A</v>
      </c>
      <c r="L43" s="200" t="e">
        <f t="shared" si="4"/>
        <v>#N/A</v>
      </c>
      <c r="M43" s="211" t="e">
        <f t="shared" si="5"/>
        <v>#N/A</v>
      </c>
      <c r="N43" s="201" t="e">
        <f t="shared" si="6"/>
        <v>#N/A</v>
      </c>
      <c r="O43" s="198">
        <v>0</v>
      </c>
      <c r="P43" s="198">
        <v>0</v>
      </c>
      <c r="Q43" s="200" t="e">
        <f t="shared" si="7"/>
        <v>#N/A</v>
      </c>
      <c r="Z43" s="260"/>
    </row>
    <row r="44" spans="1:26" x14ac:dyDescent="0.25">
      <c r="A44" s="180">
        <f t="shared" si="0"/>
        <v>33</v>
      </c>
      <c r="B44" s="296"/>
      <c r="C44" s="306"/>
      <c r="D44" s="304"/>
      <c r="E44" s="305"/>
      <c r="F44" s="296"/>
      <c r="G44" s="216">
        <f t="shared" si="1"/>
        <v>0</v>
      </c>
      <c r="H44" s="279">
        <f t="shared" si="2"/>
        <v>0</v>
      </c>
      <c r="I44" s="280"/>
      <c r="J44" s="202" t="e">
        <f>IF(I44=("Comisario"),(VLOOKUP(I44,'Simulador Piramide-Salarios'!$F$57:$J$74,5,0)),(IF(I44=("Inspector General"),(VLOOKUP(I44,'Simulador Piramide-Salarios'!$F$57:$J$74,5,0)),(IF(I44=("Subinspector"),(VLOOKUP(I44,'Simulador Piramide-Salarios'!$F$57:$J$74,5,0)),(IF(I44=("Inspector"),(VLOOKUP(I44,'Simulador Piramide-Salarios'!$F$57:$J$74,5,0)),(IF(I44=("Inspector Jefe"),(VLOOKUP(I44,'Simulador Piramide-Salarios'!$F$57:$J$74,5,0)),(IF((IF((VLOOKUP(I44,'Simulador Piramide-Salarios'!$F$57:$J$74,3,0))&gt;0,(VLOOKUP(I44,'Simulador Piramide-Salarios'!$F$57:$J$74,3,0)),(VLOOKUP(I44,'Simulador Piramide-Salarios'!$E$57:$J$74,5,0))))&gt;0,(IF((VLOOKUP(I44,'Simulador Piramide-Salarios'!$F$57:$J$74,3,0))&gt;0,(VLOOKUP(I44,'Simulador Piramide-Salarios'!$F$57:$J$74,3,0)),(VLOOKUP(I44,'Simulador Piramide-Salarios'!$E$57:$J$74,5,0)))),(VLOOKUP(I44,'Simulador Piramide-Salarios'!$D$57:$J$74,7,0)))))))))))))</f>
        <v>#N/A</v>
      </c>
      <c r="K44" s="200" t="e">
        <f t="shared" si="3"/>
        <v>#N/A</v>
      </c>
      <c r="L44" s="200" t="e">
        <f t="shared" si="4"/>
        <v>#N/A</v>
      </c>
      <c r="M44" s="211" t="e">
        <f t="shared" si="5"/>
        <v>#N/A</v>
      </c>
      <c r="N44" s="201" t="e">
        <f t="shared" si="6"/>
        <v>#N/A</v>
      </c>
      <c r="O44" s="198">
        <v>0</v>
      </c>
      <c r="P44" s="198">
        <v>0</v>
      </c>
      <c r="Q44" s="200" t="e">
        <f t="shared" si="7"/>
        <v>#N/A</v>
      </c>
      <c r="Z44" s="260"/>
    </row>
    <row r="45" spans="1:26" x14ac:dyDescent="0.25">
      <c r="A45" s="180">
        <f t="shared" si="0"/>
        <v>34</v>
      </c>
      <c r="B45" s="296"/>
      <c r="C45" s="306"/>
      <c r="D45" s="304"/>
      <c r="E45" s="305"/>
      <c r="F45" s="296"/>
      <c r="G45" s="216">
        <f t="shared" si="1"/>
        <v>0</v>
      </c>
      <c r="H45" s="279">
        <f t="shared" si="2"/>
        <v>0</v>
      </c>
      <c r="I45" s="280"/>
      <c r="J45" s="202" t="e">
        <f>IF(I45=("Comisario"),(VLOOKUP(I45,'Simulador Piramide-Salarios'!$F$57:$J$74,5,0)),(IF(I45=("Inspector General"),(VLOOKUP(I45,'Simulador Piramide-Salarios'!$F$57:$J$74,5,0)),(IF(I45=("Subinspector"),(VLOOKUP(I45,'Simulador Piramide-Salarios'!$F$57:$J$74,5,0)),(IF(I45=("Inspector"),(VLOOKUP(I45,'Simulador Piramide-Salarios'!$F$57:$J$74,5,0)),(IF(I45=("Inspector Jefe"),(VLOOKUP(I45,'Simulador Piramide-Salarios'!$F$57:$J$74,5,0)),(IF((IF((VLOOKUP(I45,'Simulador Piramide-Salarios'!$F$57:$J$74,3,0))&gt;0,(VLOOKUP(I45,'Simulador Piramide-Salarios'!$F$57:$J$74,3,0)),(VLOOKUP(I45,'Simulador Piramide-Salarios'!$E$57:$J$74,5,0))))&gt;0,(IF((VLOOKUP(I45,'Simulador Piramide-Salarios'!$F$57:$J$74,3,0))&gt;0,(VLOOKUP(I45,'Simulador Piramide-Salarios'!$F$57:$J$74,3,0)),(VLOOKUP(I45,'Simulador Piramide-Salarios'!$E$57:$J$74,5,0)))),(VLOOKUP(I45,'Simulador Piramide-Salarios'!$D$57:$J$74,7,0)))))))))))))</f>
        <v>#N/A</v>
      </c>
      <c r="K45" s="200" t="e">
        <f t="shared" si="3"/>
        <v>#N/A</v>
      </c>
      <c r="L45" s="200" t="e">
        <f t="shared" si="4"/>
        <v>#N/A</v>
      </c>
      <c r="M45" s="211" t="e">
        <f t="shared" si="5"/>
        <v>#N/A</v>
      </c>
      <c r="N45" s="201" t="e">
        <f t="shared" si="6"/>
        <v>#N/A</v>
      </c>
      <c r="O45" s="198">
        <v>0</v>
      </c>
      <c r="P45" s="198">
        <v>0</v>
      </c>
      <c r="Q45" s="200" t="e">
        <f t="shared" si="7"/>
        <v>#N/A</v>
      </c>
      <c r="Z45" s="260"/>
    </row>
    <row r="46" spans="1:26" x14ac:dyDescent="0.25">
      <c r="A46" s="180">
        <f t="shared" si="0"/>
        <v>35</v>
      </c>
      <c r="B46" s="296"/>
      <c r="C46" s="306"/>
      <c r="D46" s="304"/>
      <c r="E46" s="305"/>
      <c r="F46" s="296"/>
      <c r="G46" s="216">
        <f t="shared" si="1"/>
        <v>0</v>
      </c>
      <c r="H46" s="279">
        <f t="shared" si="2"/>
        <v>0</v>
      </c>
      <c r="I46" s="280"/>
      <c r="J46" s="202" t="e">
        <f>IF(I46=("Comisario"),(VLOOKUP(I46,'Simulador Piramide-Salarios'!$F$57:$J$74,5,0)),(IF(I46=("Inspector General"),(VLOOKUP(I46,'Simulador Piramide-Salarios'!$F$57:$J$74,5,0)),(IF(I46=("Subinspector"),(VLOOKUP(I46,'Simulador Piramide-Salarios'!$F$57:$J$74,5,0)),(IF(I46=("Inspector"),(VLOOKUP(I46,'Simulador Piramide-Salarios'!$F$57:$J$74,5,0)),(IF(I46=("Inspector Jefe"),(VLOOKUP(I46,'Simulador Piramide-Salarios'!$F$57:$J$74,5,0)),(IF((IF((VLOOKUP(I46,'Simulador Piramide-Salarios'!$F$57:$J$74,3,0))&gt;0,(VLOOKUP(I46,'Simulador Piramide-Salarios'!$F$57:$J$74,3,0)),(VLOOKUP(I46,'Simulador Piramide-Salarios'!$E$57:$J$74,5,0))))&gt;0,(IF((VLOOKUP(I46,'Simulador Piramide-Salarios'!$F$57:$J$74,3,0))&gt;0,(VLOOKUP(I46,'Simulador Piramide-Salarios'!$F$57:$J$74,3,0)),(VLOOKUP(I46,'Simulador Piramide-Salarios'!$E$57:$J$74,5,0)))),(VLOOKUP(I46,'Simulador Piramide-Salarios'!$D$57:$J$74,7,0)))))))))))))</f>
        <v>#N/A</v>
      </c>
      <c r="K46" s="200" t="e">
        <f t="shared" si="3"/>
        <v>#N/A</v>
      </c>
      <c r="L46" s="200" t="e">
        <f t="shared" si="4"/>
        <v>#N/A</v>
      </c>
      <c r="M46" s="211" t="e">
        <f t="shared" si="5"/>
        <v>#N/A</v>
      </c>
      <c r="N46" s="201" t="e">
        <f t="shared" si="6"/>
        <v>#N/A</v>
      </c>
      <c r="O46" s="198">
        <v>0</v>
      </c>
      <c r="P46" s="198">
        <v>0</v>
      </c>
      <c r="Q46" s="200" t="e">
        <f t="shared" si="7"/>
        <v>#N/A</v>
      </c>
      <c r="Z46" s="260"/>
    </row>
    <row r="47" spans="1:26" x14ac:dyDescent="0.25">
      <c r="A47" s="180">
        <f t="shared" si="0"/>
        <v>36</v>
      </c>
      <c r="B47" s="296"/>
      <c r="C47" s="306"/>
      <c r="D47" s="304"/>
      <c r="E47" s="305"/>
      <c r="F47" s="296"/>
      <c r="G47" s="216">
        <f t="shared" si="1"/>
        <v>0</v>
      </c>
      <c r="H47" s="279">
        <f t="shared" si="2"/>
        <v>0</v>
      </c>
      <c r="I47" s="280"/>
      <c r="J47" s="202" t="e">
        <f>IF(I47=("Comisario"),(VLOOKUP(I47,'Simulador Piramide-Salarios'!$F$57:$J$74,5,0)),(IF(I47=("Inspector General"),(VLOOKUP(I47,'Simulador Piramide-Salarios'!$F$57:$J$74,5,0)),(IF(I47=("Subinspector"),(VLOOKUP(I47,'Simulador Piramide-Salarios'!$F$57:$J$74,5,0)),(IF(I47=("Inspector"),(VLOOKUP(I47,'Simulador Piramide-Salarios'!$F$57:$J$74,5,0)),(IF(I47=("Inspector Jefe"),(VLOOKUP(I47,'Simulador Piramide-Salarios'!$F$57:$J$74,5,0)),(IF((IF((VLOOKUP(I47,'Simulador Piramide-Salarios'!$F$57:$J$74,3,0))&gt;0,(VLOOKUP(I47,'Simulador Piramide-Salarios'!$F$57:$J$74,3,0)),(VLOOKUP(I47,'Simulador Piramide-Salarios'!$E$57:$J$74,5,0))))&gt;0,(IF((VLOOKUP(I47,'Simulador Piramide-Salarios'!$F$57:$J$74,3,0))&gt;0,(VLOOKUP(I47,'Simulador Piramide-Salarios'!$F$57:$J$74,3,0)),(VLOOKUP(I47,'Simulador Piramide-Salarios'!$E$57:$J$74,5,0)))),(VLOOKUP(I47,'Simulador Piramide-Salarios'!$D$57:$J$74,7,0)))))))))))))</f>
        <v>#N/A</v>
      </c>
      <c r="K47" s="200" t="e">
        <f t="shared" si="3"/>
        <v>#N/A</v>
      </c>
      <c r="L47" s="200" t="e">
        <f t="shared" si="4"/>
        <v>#N/A</v>
      </c>
      <c r="M47" s="211" t="e">
        <f t="shared" si="5"/>
        <v>#N/A</v>
      </c>
      <c r="N47" s="201" t="e">
        <f t="shared" si="6"/>
        <v>#N/A</v>
      </c>
      <c r="O47" s="198">
        <v>0</v>
      </c>
      <c r="P47" s="198">
        <v>0</v>
      </c>
      <c r="Q47" s="200" t="e">
        <f t="shared" si="7"/>
        <v>#N/A</v>
      </c>
      <c r="Z47" s="260"/>
    </row>
    <row r="48" spans="1:26" x14ac:dyDescent="0.25">
      <c r="A48" s="180">
        <f t="shared" si="0"/>
        <v>37</v>
      </c>
      <c r="B48" s="296"/>
      <c r="C48" s="306"/>
      <c r="D48" s="304"/>
      <c r="E48" s="305"/>
      <c r="F48" s="296"/>
      <c r="G48" s="216">
        <f t="shared" si="1"/>
        <v>0</v>
      </c>
      <c r="H48" s="279">
        <f t="shared" si="2"/>
        <v>0</v>
      </c>
      <c r="I48" s="280"/>
      <c r="J48" s="202" t="e">
        <f>IF(I48=("Comisario"),(VLOOKUP(I48,'Simulador Piramide-Salarios'!$F$57:$J$74,5,0)),(IF(I48=("Inspector General"),(VLOOKUP(I48,'Simulador Piramide-Salarios'!$F$57:$J$74,5,0)),(IF(I48=("Subinspector"),(VLOOKUP(I48,'Simulador Piramide-Salarios'!$F$57:$J$74,5,0)),(IF(I48=("Inspector"),(VLOOKUP(I48,'Simulador Piramide-Salarios'!$F$57:$J$74,5,0)),(IF(I48=("Inspector Jefe"),(VLOOKUP(I48,'Simulador Piramide-Salarios'!$F$57:$J$74,5,0)),(IF((IF((VLOOKUP(I48,'Simulador Piramide-Salarios'!$F$57:$J$74,3,0))&gt;0,(VLOOKUP(I48,'Simulador Piramide-Salarios'!$F$57:$J$74,3,0)),(VLOOKUP(I48,'Simulador Piramide-Salarios'!$E$57:$J$74,5,0))))&gt;0,(IF((VLOOKUP(I48,'Simulador Piramide-Salarios'!$F$57:$J$74,3,0))&gt;0,(VLOOKUP(I48,'Simulador Piramide-Salarios'!$F$57:$J$74,3,0)),(VLOOKUP(I48,'Simulador Piramide-Salarios'!$E$57:$J$74,5,0)))),(VLOOKUP(I48,'Simulador Piramide-Salarios'!$D$57:$J$74,7,0)))))))))))))</f>
        <v>#N/A</v>
      </c>
      <c r="K48" s="200" t="e">
        <f t="shared" si="3"/>
        <v>#N/A</v>
      </c>
      <c r="L48" s="200" t="e">
        <f t="shared" si="4"/>
        <v>#N/A</v>
      </c>
      <c r="M48" s="211" t="e">
        <f t="shared" si="5"/>
        <v>#N/A</v>
      </c>
      <c r="N48" s="201" t="e">
        <f t="shared" si="6"/>
        <v>#N/A</v>
      </c>
      <c r="O48" s="198">
        <v>0</v>
      </c>
      <c r="P48" s="198">
        <v>0</v>
      </c>
      <c r="Q48" s="200" t="e">
        <f t="shared" si="7"/>
        <v>#N/A</v>
      </c>
      <c r="Z48" s="260"/>
    </row>
    <row r="49" spans="1:26" x14ac:dyDescent="0.25">
      <c r="A49" s="180">
        <f t="shared" si="0"/>
        <v>38</v>
      </c>
      <c r="B49" s="296"/>
      <c r="C49" s="306"/>
      <c r="D49" s="304"/>
      <c r="E49" s="305"/>
      <c r="F49" s="296"/>
      <c r="G49" s="216">
        <f t="shared" si="1"/>
        <v>0</v>
      </c>
      <c r="H49" s="279">
        <f t="shared" si="2"/>
        <v>0</v>
      </c>
      <c r="I49" s="280"/>
      <c r="J49" s="202" t="e">
        <f>IF(I49=("Comisario"),(VLOOKUP(I49,'Simulador Piramide-Salarios'!$F$57:$J$74,5,0)),(IF(I49=("Inspector General"),(VLOOKUP(I49,'Simulador Piramide-Salarios'!$F$57:$J$74,5,0)),(IF(I49=("Subinspector"),(VLOOKUP(I49,'Simulador Piramide-Salarios'!$F$57:$J$74,5,0)),(IF(I49=("Inspector"),(VLOOKUP(I49,'Simulador Piramide-Salarios'!$F$57:$J$74,5,0)),(IF(I49=("Inspector Jefe"),(VLOOKUP(I49,'Simulador Piramide-Salarios'!$F$57:$J$74,5,0)),(IF((IF((VLOOKUP(I49,'Simulador Piramide-Salarios'!$F$57:$J$74,3,0))&gt;0,(VLOOKUP(I49,'Simulador Piramide-Salarios'!$F$57:$J$74,3,0)),(VLOOKUP(I49,'Simulador Piramide-Salarios'!$E$57:$J$74,5,0))))&gt;0,(IF((VLOOKUP(I49,'Simulador Piramide-Salarios'!$F$57:$J$74,3,0))&gt;0,(VLOOKUP(I49,'Simulador Piramide-Salarios'!$F$57:$J$74,3,0)),(VLOOKUP(I49,'Simulador Piramide-Salarios'!$E$57:$J$74,5,0)))),(VLOOKUP(I49,'Simulador Piramide-Salarios'!$D$57:$J$74,7,0)))))))))))))</f>
        <v>#N/A</v>
      </c>
      <c r="K49" s="200" t="e">
        <f t="shared" si="3"/>
        <v>#N/A</v>
      </c>
      <c r="L49" s="200" t="e">
        <f t="shared" si="4"/>
        <v>#N/A</v>
      </c>
      <c r="M49" s="211" t="e">
        <f t="shared" si="5"/>
        <v>#N/A</v>
      </c>
      <c r="N49" s="201" t="e">
        <f t="shared" si="6"/>
        <v>#N/A</v>
      </c>
      <c r="O49" s="198">
        <v>0</v>
      </c>
      <c r="P49" s="198">
        <v>0</v>
      </c>
      <c r="Q49" s="200" t="e">
        <f t="shared" si="7"/>
        <v>#N/A</v>
      </c>
      <c r="Z49" s="260"/>
    </row>
    <row r="50" spans="1:26" x14ac:dyDescent="0.25">
      <c r="A50" s="180">
        <f t="shared" si="0"/>
        <v>39</v>
      </c>
      <c r="B50" s="296"/>
      <c r="C50" s="306"/>
      <c r="D50" s="304"/>
      <c r="E50" s="305"/>
      <c r="F50" s="296"/>
      <c r="G50" s="216">
        <f t="shared" si="1"/>
        <v>0</v>
      </c>
      <c r="H50" s="279">
        <f t="shared" si="2"/>
        <v>0</v>
      </c>
      <c r="I50" s="280"/>
      <c r="J50" s="202" t="e">
        <f>IF(I50=("Comisario"),(VLOOKUP(I50,'Simulador Piramide-Salarios'!$F$57:$J$74,5,0)),(IF(I50=("Inspector General"),(VLOOKUP(I50,'Simulador Piramide-Salarios'!$F$57:$J$74,5,0)),(IF(I50=("Subinspector"),(VLOOKUP(I50,'Simulador Piramide-Salarios'!$F$57:$J$74,5,0)),(IF(I50=("Inspector"),(VLOOKUP(I50,'Simulador Piramide-Salarios'!$F$57:$J$74,5,0)),(IF(I50=("Inspector Jefe"),(VLOOKUP(I50,'Simulador Piramide-Salarios'!$F$57:$J$74,5,0)),(IF((IF((VLOOKUP(I50,'Simulador Piramide-Salarios'!$F$57:$J$74,3,0))&gt;0,(VLOOKUP(I50,'Simulador Piramide-Salarios'!$F$57:$J$74,3,0)),(VLOOKUP(I50,'Simulador Piramide-Salarios'!$E$57:$J$74,5,0))))&gt;0,(IF((VLOOKUP(I50,'Simulador Piramide-Salarios'!$F$57:$J$74,3,0))&gt;0,(VLOOKUP(I50,'Simulador Piramide-Salarios'!$F$57:$J$74,3,0)),(VLOOKUP(I50,'Simulador Piramide-Salarios'!$E$57:$J$74,5,0)))),(VLOOKUP(I50,'Simulador Piramide-Salarios'!$D$57:$J$74,7,0)))))))))))))</f>
        <v>#N/A</v>
      </c>
      <c r="K50" s="200" t="e">
        <f t="shared" si="3"/>
        <v>#N/A</v>
      </c>
      <c r="L50" s="200" t="e">
        <f t="shared" si="4"/>
        <v>#N/A</v>
      </c>
      <c r="M50" s="211" t="e">
        <f t="shared" si="5"/>
        <v>#N/A</v>
      </c>
      <c r="N50" s="201" t="e">
        <f t="shared" si="6"/>
        <v>#N/A</v>
      </c>
      <c r="O50" s="198">
        <v>0</v>
      </c>
      <c r="P50" s="198">
        <v>0</v>
      </c>
      <c r="Q50" s="200" t="e">
        <f t="shared" si="7"/>
        <v>#N/A</v>
      </c>
      <c r="Z50" s="260"/>
    </row>
    <row r="51" spans="1:26" x14ac:dyDescent="0.25">
      <c r="A51" s="180">
        <f t="shared" si="0"/>
        <v>40</v>
      </c>
      <c r="B51" s="296"/>
      <c r="C51" s="306"/>
      <c r="D51" s="304"/>
      <c r="E51" s="305"/>
      <c r="F51" s="296"/>
      <c r="G51" s="216">
        <f t="shared" si="1"/>
        <v>0</v>
      </c>
      <c r="H51" s="279">
        <f t="shared" si="2"/>
        <v>0</v>
      </c>
      <c r="I51" s="280"/>
      <c r="J51" s="202" t="e">
        <f>IF(I51=("Comisario"),(VLOOKUP(I51,'Simulador Piramide-Salarios'!$F$57:$J$74,5,0)),(IF(I51=("Inspector General"),(VLOOKUP(I51,'Simulador Piramide-Salarios'!$F$57:$J$74,5,0)),(IF(I51=("Subinspector"),(VLOOKUP(I51,'Simulador Piramide-Salarios'!$F$57:$J$74,5,0)),(IF(I51=("Inspector"),(VLOOKUP(I51,'Simulador Piramide-Salarios'!$F$57:$J$74,5,0)),(IF(I51=("Inspector Jefe"),(VLOOKUP(I51,'Simulador Piramide-Salarios'!$F$57:$J$74,5,0)),(IF((IF((VLOOKUP(I51,'Simulador Piramide-Salarios'!$F$57:$J$74,3,0))&gt;0,(VLOOKUP(I51,'Simulador Piramide-Salarios'!$F$57:$J$74,3,0)),(VLOOKUP(I51,'Simulador Piramide-Salarios'!$E$57:$J$74,5,0))))&gt;0,(IF((VLOOKUP(I51,'Simulador Piramide-Salarios'!$F$57:$J$74,3,0))&gt;0,(VLOOKUP(I51,'Simulador Piramide-Salarios'!$F$57:$J$74,3,0)),(VLOOKUP(I51,'Simulador Piramide-Salarios'!$E$57:$J$74,5,0)))),(VLOOKUP(I51,'Simulador Piramide-Salarios'!$D$57:$J$74,7,0)))))))))))))</f>
        <v>#N/A</v>
      </c>
      <c r="K51" s="200" t="e">
        <f t="shared" si="3"/>
        <v>#N/A</v>
      </c>
      <c r="L51" s="200" t="e">
        <f t="shared" si="4"/>
        <v>#N/A</v>
      </c>
      <c r="M51" s="211" t="e">
        <f t="shared" si="5"/>
        <v>#N/A</v>
      </c>
      <c r="N51" s="201" t="e">
        <f t="shared" si="6"/>
        <v>#N/A</v>
      </c>
      <c r="O51" s="198">
        <v>0</v>
      </c>
      <c r="P51" s="198">
        <v>0</v>
      </c>
      <c r="Q51" s="200" t="e">
        <f t="shared" si="7"/>
        <v>#N/A</v>
      </c>
      <c r="Z51" s="260"/>
    </row>
    <row r="52" spans="1:26" x14ac:dyDescent="0.25">
      <c r="A52" s="180">
        <f t="shared" si="0"/>
        <v>41</v>
      </c>
      <c r="B52" s="296"/>
      <c r="C52" s="306"/>
      <c r="D52" s="304"/>
      <c r="E52" s="305"/>
      <c r="F52" s="296"/>
      <c r="G52" s="216">
        <f t="shared" si="1"/>
        <v>0</v>
      </c>
      <c r="H52" s="279">
        <f t="shared" si="2"/>
        <v>0</v>
      </c>
      <c r="I52" s="280"/>
      <c r="J52" s="202" t="e">
        <f>IF(I52=("Comisario"),(VLOOKUP(I52,'Simulador Piramide-Salarios'!$F$57:$J$74,5,0)),(IF(I52=("Inspector General"),(VLOOKUP(I52,'Simulador Piramide-Salarios'!$F$57:$J$74,5,0)),(IF(I52=("Subinspector"),(VLOOKUP(I52,'Simulador Piramide-Salarios'!$F$57:$J$74,5,0)),(IF(I52=("Inspector"),(VLOOKUP(I52,'Simulador Piramide-Salarios'!$F$57:$J$74,5,0)),(IF(I52=("Inspector Jefe"),(VLOOKUP(I52,'Simulador Piramide-Salarios'!$F$57:$J$74,5,0)),(IF((IF((VLOOKUP(I52,'Simulador Piramide-Salarios'!$F$57:$J$74,3,0))&gt;0,(VLOOKUP(I52,'Simulador Piramide-Salarios'!$F$57:$J$74,3,0)),(VLOOKUP(I52,'Simulador Piramide-Salarios'!$E$57:$J$74,5,0))))&gt;0,(IF((VLOOKUP(I52,'Simulador Piramide-Salarios'!$F$57:$J$74,3,0))&gt;0,(VLOOKUP(I52,'Simulador Piramide-Salarios'!$F$57:$J$74,3,0)),(VLOOKUP(I52,'Simulador Piramide-Salarios'!$E$57:$J$74,5,0)))),(VLOOKUP(I52,'Simulador Piramide-Salarios'!$D$57:$J$74,7,0)))))))))))))</f>
        <v>#N/A</v>
      </c>
      <c r="K52" s="200" t="e">
        <f t="shared" si="3"/>
        <v>#N/A</v>
      </c>
      <c r="L52" s="200" t="e">
        <f t="shared" si="4"/>
        <v>#N/A</v>
      </c>
      <c r="M52" s="211" t="e">
        <f t="shared" si="5"/>
        <v>#N/A</v>
      </c>
      <c r="N52" s="201" t="e">
        <f t="shared" si="6"/>
        <v>#N/A</v>
      </c>
      <c r="O52" s="198">
        <v>0</v>
      </c>
      <c r="P52" s="198">
        <v>0</v>
      </c>
      <c r="Q52" s="200" t="e">
        <f t="shared" si="7"/>
        <v>#N/A</v>
      </c>
      <c r="Z52" s="260"/>
    </row>
    <row r="53" spans="1:26" x14ac:dyDescent="0.25">
      <c r="A53" s="180">
        <f t="shared" si="0"/>
        <v>42</v>
      </c>
      <c r="B53" s="296"/>
      <c r="C53" s="306"/>
      <c r="D53" s="304"/>
      <c r="E53" s="305"/>
      <c r="F53" s="296"/>
      <c r="G53" s="216">
        <f t="shared" si="1"/>
        <v>0</v>
      </c>
      <c r="H53" s="279">
        <f t="shared" si="2"/>
        <v>0</v>
      </c>
      <c r="I53" s="280"/>
      <c r="J53" s="202" t="e">
        <f>IF(I53=("Comisario"),(VLOOKUP(I53,'Simulador Piramide-Salarios'!$F$57:$J$74,5,0)),(IF(I53=("Inspector General"),(VLOOKUP(I53,'Simulador Piramide-Salarios'!$F$57:$J$74,5,0)),(IF(I53=("Subinspector"),(VLOOKUP(I53,'Simulador Piramide-Salarios'!$F$57:$J$74,5,0)),(IF(I53=("Inspector"),(VLOOKUP(I53,'Simulador Piramide-Salarios'!$F$57:$J$74,5,0)),(IF(I53=("Inspector Jefe"),(VLOOKUP(I53,'Simulador Piramide-Salarios'!$F$57:$J$74,5,0)),(IF((IF((VLOOKUP(I53,'Simulador Piramide-Salarios'!$F$57:$J$74,3,0))&gt;0,(VLOOKUP(I53,'Simulador Piramide-Salarios'!$F$57:$J$74,3,0)),(VLOOKUP(I53,'Simulador Piramide-Salarios'!$E$57:$J$74,5,0))))&gt;0,(IF((VLOOKUP(I53,'Simulador Piramide-Salarios'!$F$57:$J$74,3,0))&gt;0,(VLOOKUP(I53,'Simulador Piramide-Salarios'!$F$57:$J$74,3,0)),(VLOOKUP(I53,'Simulador Piramide-Salarios'!$E$57:$J$74,5,0)))),(VLOOKUP(I53,'Simulador Piramide-Salarios'!$D$57:$J$74,7,0)))))))))))))</f>
        <v>#N/A</v>
      </c>
      <c r="K53" s="200" t="e">
        <f t="shared" si="3"/>
        <v>#N/A</v>
      </c>
      <c r="L53" s="200" t="e">
        <f t="shared" si="4"/>
        <v>#N/A</v>
      </c>
      <c r="M53" s="211" t="e">
        <f t="shared" si="5"/>
        <v>#N/A</v>
      </c>
      <c r="N53" s="201" t="e">
        <f t="shared" si="6"/>
        <v>#N/A</v>
      </c>
      <c r="O53" s="198">
        <v>0</v>
      </c>
      <c r="P53" s="198">
        <v>0</v>
      </c>
      <c r="Q53" s="200" t="e">
        <f t="shared" si="7"/>
        <v>#N/A</v>
      </c>
      <c r="Z53" s="260"/>
    </row>
    <row r="54" spans="1:26" x14ac:dyDescent="0.25">
      <c r="A54" s="180">
        <f t="shared" si="0"/>
        <v>43</v>
      </c>
      <c r="B54" s="296"/>
      <c r="C54" s="306"/>
      <c r="D54" s="304"/>
      <c r="E54" s="305"/>
      <c r="F54" s="296"/>
      <c r="G54" s="216">
        <f t="shared" si="1"/>
        <v>0</v>
      </c>
      <c r="H54" s="279">
        <f t="shared" si="2"/>
        <v>0</v>
      </c>
      <c r="I54" s="280"/>
      <c r="J54" s="202" t="e">
        <f>IF(I54=("Comisario"),(VLOOKUP(I54,'Simulador Piramide-Salarios'!$F$57:$J$74,5,0)),(IF(I54=("Inspector General"),(VLOOKUP(I54,'Simulador Piramide-Salarios'!$F$57:$J$74,5,0)),(IF(I54=("Subinspector"),(VLOOKUP(I54,'Simulador Piramide-Salarios'!$F$57:$J$74,5,0)),(IF(I54=("Inspector"),(VLOOKUP(I54,'Simulador Piramide-Salarios'!$F$57:$J$74,5,0)),(IF(I54=("Inspector Jefe"),(VLOOKUP(I54,'Simulador Piramide-Salarios'!$F$57:$J$74,5,0)),(IF((IF((VLOOKUP(I54,'Simulador Piramide-Salarios'!$F$57:$J$74,3,0))&gt;0,(VLOOKUP(I54,'Simulador Piramide-Salarios'!$F$57:$J$74,3,0)),(VLOOKUP(I54,'Simulador Piramide-Salarios'!$E$57:$J$74,5,0))))&gt;0,(IF((VLOOKUP(I54,'Simulador Piramide-Salarios'!$F$57:$J$74,3,0))&gt;0,(VLOOKUP(I54,'Simulador Piramide-Salarios'!$F$57:$J$74,3,0)),(VLOOKUP(I54,'Simulador Piramide-Salarios'!$E$57:$J$74,5,0)))),(VLOOKUP(I54,'Simulador Piramide-Salarios'!$D$57:$J$74,7,0)))))))))))))</f>
        <v>#N/A</v>
      </c>
      <c r="K54" s="200" t="e">
        <f t="shared" si="3"/>
        <v>#N/A</v>
      </c>
      <c r="L54" s="200" t="e">
        <f t="shared" si="4"/>
        <v>#N/A</v>
      </c>
      <c r="M54" s="211" t="e">
        <f t="shared" si="5"/>
        <v>#N/A</v>
      </c>
      <c r="N54" s="201" t="e">
        <f t="shared" si="6"/>
        <v>#N/A</v>
      </c>
      <c r="O54" s="198">
        <v>0</v>
      </c>
      <c r="P54" s="198">
        <v>0</v>
      </c>
      <c r="Q54" s="200" t="e">
        <f t="shared" si="7"/>
        <v>#N/A</v>
      </c>
      <c r="Z54" s="260"/>
    </row>
    <row r="55" spans="1:26" x14ac:dyDescent="0.25">
      <c r="A55" s="180">
        <f t="shared" si="0"/>
        <v>44</v>
      </c>
      <c r="B55" s="296"/>
      <c r="C55" s="306"/>
      <c r="D55" s="304"/>
      <c r="E55" s="305"/>
      <c r="F55" s="296"/>
      <c r="G55" s="216">
        <f t="shared" si="1"/>
        <v>0</v>
      </c>
      <c r="H55" s="279">
        <f t="shared" si="2"/>
        <v>0</v>
      </c>
      <c r="I55" s="280"/>
      <c r="J55" s="202" t="e">
        <f>IF(I55=("Comisario"),(VLOOKUP(I55,'Simulador Piramide-Salarios'!$F$57:$J$74,5,0)),(IF(I55=("Inspector General"),(VLOOKUP(I55,'Simulador Piramide-Salarios'!$F$57:$J$74,5,0)),(IF(I55=("Subinspector"),(VLOOKUP(I55,'Simulador Piramide-Salarios'!$F$57:$J$74,5,0)),(IF(I55=("Inspector"),(VLOOKUP(I55,'Simulador Piramide-Salarios'!$F$57:$J$74,5,0)),(IF(I55=("Inspector Jefe"),(VLOOKUP(I55,'Simulador Piramide-Salarios'!$F$57:$J$74,5,0)),(IF((IF((VLOOKUP(I55,'Simulador Piramide-Salarios'!$F$57:$J$74,3,0))&gt;0,(VLOOKUP(I55,'Simulador Piramide-Salarios'!$F$57:$J$74,3,0)),(VLOOKUP(I55,'Simulador Piramide-Salarios'!$E$57:$J$74,5,0))))&gt;0,(IF((VLOOKUP(I55,'Simulador Piramide-Salarios'!$F$57:$J$74,3,0))&gt;0,(VLOOKUP(I55,'Simulador Piramide-Salarios'!$F$57:$J$74,3,0)),(VLOOKUP(I55,'Simulador Piramide-Salarios'!$E$57:$J$74,5,0)))),(VLOOKUP(I55,'Simulador Piramide-Salarios'!$D$57:$J$74,7,0)))))))))))))</f>
        <v>#N/A</v>
      </c>
      <c r="K55" s="200" t="e">
        <f t="shared" si="3"/>
        <v>#N/A</v>
      </c>
      <c r="L55" s="200" t="e">
        <f t="shared" si="4"/>
        <v>#N/A</v>
      </c>
      <c r="M55" s="211" t="e">
        <f t="shared" si="5"/>
        <v>#N/A</v>
      </c>
      <c r="N55" s="201" t="e">
        <f t="shared" si="6"/>
        <v>#N/A</v>
      </c>
      <c r="O55" s="198">
        <v>0</v>
      </c>
      <c r="P55" s="198">
        <v>0</v>
      </c>
      <c r="Q55" s="200" t="e">
        <f t="shared" si="7"/>
        <v>#N/A</v>
      </c>
      <c r="Z55" s="260"/>
    </row>
    <row r="56" spans="1:26" x14ac:dyDescent="0.25">
      <c r="A56" s="180">
        <f t="shared" si="0"/>
        <v>45</v>
      </c>
      <c r="B56" s="296"/>
      <c r="C56" s="306"/>
      <c r="D56" s="304"/>
      <c r="E56" s="305"/>
      <c r="F56" s="296"/>
      <c r="G56" s="216">
        <f t="shared" si="1"/>
        <v>0</v>
      </c>
      <c r="H56" s="279">
        <f t="shared" si="2"/>
        <v>0</v>
      </c>
      <c r="I56" s="280"/>
      <c r="J56" s="202" t="e">
        <f>IF(I56=("Comisario"),(VLOOKUP(I56,'Simulador Piramide-Salarios'!$F$57:$J$74,5,0)),(IF(I56=("Inspector General"),(VLOOKUP(I56,'Simulador Piramide-Salarios'!$F$57:$J$74,5,0)),(IF(I56=("Subinspector"),(VLOOKUP(I56,'Simulador Piramide-Salarios'!$F$57:$J$74,5,0)),(IF(I56=("Inspector"),(VLOOKUP(I56,'Simulador Piramide-Salarios'!$F$57:$J$74,5,0)),(IF(I56=("Inspector Jefe"),(VLOOKUP(I56,'Simulador Piramide-Salarios'!$F$57:$J$74,5,0)),(IF((IF((VLOOKUP(I56,'Simulador Piramide-Salarios'!$F$57:$J$74,3,0))&gt;0,(VLOOKUP(I56,'Simulador Piramide-Salarios'!$F$57:$J$74,3,0)),(VLOOKUP(I56,'Simulador Piramide-Salarios'!$E$57:$J$74,5,0))))&gt;0,(IF((VLOOKUP(I56,'Simulador Piramide-Salarios'!$F$57:$J$74,3,0))&gt;0,(VLOOKUP(I56,'Simulador Piramide-Salarios'!$F$57:$J$74,3,0)),(VLOOKUP(I56,'Simulador Piramide-Salarios'!$E$57:$J$74,5,0)))),(VLOOKUP(I56,'Simulador Piramide-Salarios'!$D$57:$J$74,7,0)))))))))))))</f>
        <v>#N/A</v>
      </c>
      <c r="K56" s="200" t="e">
        <f t="shared" si="3"/>
        <v>#N/A</v>
      </c>
      <c r="L56" s="200" t="e">
        <f t="shared" si="4"/>
        <v>#N/A</v>
      </c>
      <c r="M56" s="211" t="e">
        <f t="shared" si="5"/>
        <v>#N/A</v>
      </c>
      <c r="N56" s="201" t="e">
        <f t="shared" si="6"/>
        <v>#N/A</v>
      </c>
      <c r="O56" s="198">
        <v>0</v>
      </c>
      <c r="P56" s="198">
        <v>0</v>
      </c>
      <c r="Q56" s="200" t="e">
        <f t="shared" si="7"/>
        <v>#N/A</v>
      </c>
      <c r="Z56" s="260"/>
    </row>
    <row r="57" spans="1:26" x14ac:dyDescent="0.25">
      <c r="A57" s="180">
        <f t="shared" si="0"/>
        <v>46</v>
      </c>
      <c r="B57" s="296"/>
      <c r="C57" s="306"/>
      <c r="D57" s="304"/>
      <c r="E57" s="305"/>
      <c r="F57" s="296"/>
      <c r="G57" s="216">
        <f t="shared" si="1"/>
        <v>0</v>
      </c>
      <c r="H57" s="279">
        <f t="shared" si="2"/>
        <v>0</v>
      </c>
      <c r="I57" s="280"/>
      <c r="J57" s="202" t="e">
        <f>IF(I57=("Comisario"),(VLOOKUP(I57,'Simulador Piramide-Salarios'!$F$57:$J$74,5,0)),(IF(I57=("Inspector General"),(VLOOKUP(I57,'Simulador Piramide-Salarios'!$F$57:$J$74,5,0)),(IF(I57=("Subinspector"),(VLOOKUP(I57,'Simulador Piramide-Salarios'!$F$57:$J$74,5,0)),(IF(I57=("Inspector"),(VLOOKUP(I57,'Simulador Piramide-Salarios'!$F$57:$J$74,5,0)),(IF(I57=("Inspector Jefe"),(VLOOKUP(I57,'Simulador Piramide-Salarios'!$F$57:$J$74,5,0)),(IF((IF((VLOOKUP(I57,'Simulador Piramide-Salarios'!$F$57:$J$74,3,0))&gt;0,(VLOOKUP(I57,'Simulador Piramide-Salarios'!$F$57:$J$74,3,0)),(VLOOKUP(I57,'Simulador Piramide-Salarios'!$E$57:$J$74,5,0))))&gt;0,(IF((VLOOKUP(I57,'Simulador Piramide-Salarios'!$F$57:$J$74,3,0))&gt;0,(VLOOKUP(I57,'Simulador Piramide-Salarios'!$F$57:$J$74,3,0)),(VLOOKUP(I57,'Simulador Piramide-Salarios'!$E$57:$J$74,5,0)))),(VLOOKUP(I57,'Simulador Piramide-Salarios'!$D$57:$J$74,7,0)))))))))))))</f>
        <v>#N/A</v>
      </c>
      <c r="K57" s="200" t="e">
        <f t="shared" si="3"/>
        <v>#N/A</v>
      </c>
      <c r="L57" s="200" t="e">
        <f t="shared" si="4"/>
        <v>#N/A</v>
      </c>
      <c r="M57" s="211" t="e">
        <f t="shared" si="5"/>
        <v>#N/A</v>
      </c>
      <c r="N57" s="201" t="e">
        <f t="shared" si="6"/>
        <v>#N/A</v>
      </c>
      <c r="O57" s="198">
        <v>0</v>
      </c>
      <c r="P57" s="198">
        <v>0</v>
      </c>
      <c r="Q57" s="200" t="e">
        <f t="shared" si="7"/>
        <v>#N/A</v>
      </c>
      <c r="Z57" s="260"/>
    </row>
    <row r="58" spans="1:26" x14ac:dyDescent="0.25">
      <c r="A58" s="180">
        <f t="shared" si="0"/>
        <v>47</v>
      </c>
      <c r="B58" s="296"/>
      <c r="C58" s="306"/>
      <c r="D58" s="304"/>
      <c r="E58" s="305"/>
      <c r="F58" s="296"/>
      <c r="G58" s="216">
        <f t="shared" si="1"/>
        <v>0</v>
      </c>
      <c r="H58" s="279">
        <f t="shared" si="2"/>
        <v>0</v>
      </c>
      <c r="I58" s="280"/>
      <c r="J58" s="202" t="e">
        <f>IF(I58=("Comisario"),(VLOOKUP(I58,'Simulador Piramide-Salarios'!$F$57:$J$74,5,0)),(IF(I58=("Inspector General"),(VLOOKUP(I58,'Simulador Piramide-Salarios'!$F$57:$J$74,5,0)),(IF(I58=("Subinspector"),(VLOOKUP(I58,'Simulador Piramide-Salarios'!$F$57:$J$74,5,0)),(IF(I58=("Inspector"),(VLOOKUP(I58,'Simulador Piramide-Salarios'!$F$57:$J$74,5,0)),(IF(I58=("Inspector Jefe"),(VLOOKUP(I58,'Simulador Piramide-Salarios'!$F$57:$J$74,5,0)),(IF((IF((VLOOKUP(I58,'Simulador Piramide-Salarios'!$F$57:$J$74,3,0))&gt;0,(VLOOKUP(I58,'Simulador Piramide-Salarios'!$F$57:$J$74,3,0)),(VLOOKUP(I58,'Simulador Piramide-Salarios'!$E$57:$J$74,5,0))))&gt;0,(IF((VLOOKUP(I58,'Simulador Piramide-Salarios'!$F$57:$J$74,3,0))&gt;0,(VLOOKUP(I58,'Simulador Piramide-Salarios'!$F$57:$J$74,3,0)),(VLOOKUP(I58,'Simulador Piramide-Salarios'!$E$57:$J$74,5,0)))),(VLOOKUP(I58,'Simulador Piramide-Salarios'!$D$57:$J$74,7,0)))))))))))))</f>
        <v>#N/A</v>
      </c>
      <c r="K58" s="200" t="e">
        <f t="shared" si="3"/>
        <v>#N/A</v>
      </c>
      <c r="L58" s="200" t="e">
        <f t="shared" si="4"/>
        <v>#N/A</v>
      </c>
      <c r="M58" s="211" t="e">
        <f t="shared" si="5"/>
        <v>#N/A</v>
      </c>
      <c r="N58" s="201" t="e">
        <f t="shared" si="6"/>
        <v>#N/A</v>
      </c>
      <c r="O58" s="198">
        <v>0</v>
      </c>
      <c r="P58" s="198">
        <v>0</v>
      </c>
      <c r="Q58" s="200" t="e">
        <f t="shared" si="7"/>
        <v>#N/A</v>
      </c>
      <c r="Z58" s="260"/>
    </row>
    <row r="59" spans="1:26" x14ac:dyDescent="0.25">
      <c r="A59" s="180">
        <f t="shared" si="0"/>
        <v>48</v>
      </c>
      <c r="B59" s="296"/>
      <c r="C59" s="306"/>
      <c r="D59" s="304"/>
      <c r="E59" s="305"/>
      <c r="F59" s="296"/>
      <c r="G59" s="216">
        <f t="shared" si="1"/>
        <v>0</v>
      </c>
      <c r="H59" s="279">
        <f t="shared" si="2"/>
        <v>0</v>
      </c>
      <c r="I59" s="280"/>
      <c r="J59" s="202" t="e">
        <f>IF(I59=("Comisario"),(VLOOKUP(I59,'Simulador Piramide-Salarios'!$F$57:$J$74,5,0)),(IF(I59=("Inspector General"),(VLOOKUP(I59,'Simulador Piramide-Salarios'!$F$57:$J$74,5,0)),(IF(I59=("Subinspector"),(VLOOKUP(I59,'Simulador Piramide-Salarios'!$F$57:$J$74,5,0)),(IF(I59=("Inspector"),(VLOOKUP(I59,'Simulador Piramide-Salarios'!$F$57:$J$74,5,0)),(IF(I59=("Inspector Jefe"),(VLOOKUP(I59,'Simulador Piramide-Salarios'!$F$57:$J$74,5,0)),(IF((IF((VLOOKUP(I59,'Simulador Piramide-Salarios'!$F$57:$J$74,3,0))&gt;0,(VLOOKUP(I59,'Simulador Piramide-Salarios'!$F$57:$J$74,3,0)),(VLOOKUP(I59,'Simulador Piramide-Salarios'!$E$57:$J$74,5,0))))&gt;0,(IF((VLOOKUP(I59,'Simulador Piramide-Salarios'!$F$57:$J$74,3,0))&gt;0,(VLOOKUP(I59,'Simulador Piramide-Salarios'!$F$57:$J$74,3,0)),(VLOOKUP(I59,'Simulador Piramide-Salarios'!$E$57:$J$74,5,0)))),(VLOOKUP(I59,'Simulador Piramide-Salarios'!$D$57:$J$74,7,0)))))))))))))</f>
        <v>#N/A</v>
      </c>
      <c r="K59" s="200" t="e">
        <f t="shared" si="3"/>
        <v>#N/A</v>
      </c>
      <c r="L59" s="200" t="e">
        <f t="shared" si="4"/>
        <v>#N/A</v>
      </c>
      <c r="M59" s="211" t="e">
        <f t="shared" si="5"/>
        <v>#N/A</v>
      </c>
      <c r="N59" s="201" t="e">
        <f t="shared" si="6"/>
        <v>#N/A</v>
      </c>
      <c r="O59" s="198">
        <v>0</v>
      </c>
      <c r="P59" s="198">
        <v>0</v>
      </c>
      <c r="Q59" s="200" t="e">
        <f t="shared" si="7"/>
        <v>#N/A</v>
      </c>
      <c r="Z59" s="260"/>
    </row>
    <row r="60" spans="1:26" x14ac:dyDescent="0.25">
      <c r="A60" s="180">
        <f t="shared" si="0"/>
        <v>49</v>
      </c>
      <c r="B60" s="296"/>
      <c r="C60" s="306"/>
      <c r="D60" s="304"/>
      <c r="E60" s="305"/>
      <c r="F60" s="296"/>
      <c r="G60" s="216">
        <f t="shared" si="1"/>
        <v>0</v>
      </c>
      <c r="H60" s="279">
        <f t="shared" si="2"/>
        <v>0</v>
      </c>
      <c r="I60" s="280"/>
      <c r="J60" s="202" t="e">
        <f>IF(I60=("Comisario"),(VLOOKUP(I60,'Simulador Piramide-Salarios'!$F$57:$J$74,5,0)),(IF(I60=("Inspector General"),(VLOOKUP(I60,'Simulador Piramide-Salarios'!$F$57:$J$74,5,0)),(IF(I60=("Subinspector"),(VLOOKUP(I60,'Simulador Piramide-Salarios'!$F$57:$J$74,5,0)),(IF(I60=("Inspector"),(VLOOKUP(I60,'Simulador Piramide-Salarios'!$F$57:$J$74,5,0)),(IF(I60=("Inspector Jefe"),(VLOOKUP(I60,'Simulador Piramide-Salarios'!$F$57:$J$74,5,0)),(IF((IF((VLOOKUP(I60,'Simulador Piramide-Salarios'!$F$57:$J$74,3,0))&gt;0,(VLOOKUP(I60,'Simulador Piramide-Salarios'!$F$57:$J$74,3,0)),(VLOOKUP(I60,'Simulador Piramide-Salarios'!$E$57:$J$74,5,0))))&gt;0,(IF((VLOOKUP(I60,'Simulador Piramide-Salarios'!$F$57:$J$74,3,0))&gt;0,(VLOOKUP(I60,'Simulador Piramide-Salarios'!$F$57:$J$74,3,0)),(VLOOKUP(I60,'Simulador Piramide-Salarios'!$E$57:$J$74,5,0)))),(VLOOKUP(I60,'Simulador Piramide-Salarios'!$D$57:$J$74,7,0)))))))))))))</f>
        <v>#N/A</v>
      </c>
      <c r="K60" s="200" t="e">
        <f t="shared" si="3"/>
        <v>#N/A</v>
      </c>
      <c r="L60" s="200" t="e">
        <f t="shared" si="4"/>
        <v>#N/A</v>
      </c>
      <c r="M60" s="211" t="e">
        <f t="shared" si="5"/>
        <v>#N/A</v>
      </c>
      <c r="N60" s="201" t="e">
        <f t="shared" si="6"/>
        <v>#N/A</v>
      </c>
      <c r="O60" s="198">
        <v>0</v>
      </c>
      <c r="P60" s="198">
        <v>0</v>
      </c>
      <c r="Q60" s="200" t="e">
        <f t="shared" si="7"/>
        <v>#N/A</v>
      </c>
      <c r="Z60" s="260"/>
    </row>
    <row r="61" spans="1:26" x14ac:dyDescent="0.25">
      <c r="A61" s="180">
        <f t="shared" si="0"/>
        <v>50</v>
      </c>
      <c r="B61" s="296"/>
      <c r="C61" s="306"/>
      <c r="D61" s="304"/>
      <c r="E61" s="305"/>
      <c r="F61" s="296"/>
      <c r="G61" s="216">
        <f t="shared" si="1"/>
        <v>0</v>
      </c>
      <c r="H61" s="279">
        <f t="shared" si="2"/>
        <v>0</v>
      </c>
      <c r="I61" s="280"/>
      <c r="J61" s="202" t="e">
        <f>IF(I61=("Comisario"),(VLOOKUP(I61,'Simulador Piramide-Salarios'!$F$57:$J$74,5,0)),(IF(I61=("Inspector General"),(VLOOKUP(I61,'Simulador Piramide-Salarios'!$F$57:$J$74,5,0)),(IF(I61=("Subinspector"),(VLOOKUP(I61,'Simulador Piramide-Salarios'!$F$57:$J$74,5,0)),(IF(I61=("Inspector"),(VLOOKUP(I61,'Simulador Piramide-Salarios'!$F$57:$J$74,5,0)),(IF(I61=("Inspector Jefe"),(VLOOKUP(I61,'Simulador Piramide-Salarios'!$F$57:$J$74,5,0)),(IF((IF((VLOOKUP(I61,'Simulador Piramide-Salarios'!$F$57:$J$74,3,0))&gt;0,(VLOOKUP(I61,'Simulador Piramide-Salarios'!$F$57:$J$74,3,0)),(VLOOKUP(I61,'Simulador Piramide-Salarios'!$E$57:$J$74,5,0))))&gt;0,(IF((VLOOKUP(I61,'Simulador Piramide-Salarios'!$F$57:$J$74,3,0))&gt;0,(VLOOKUP(I61,'Simulador Piramide-Salarios'!$F$57:$J$74,3,0)),(VLOOKUP(I61,'Simulador Piramide-Salarios'!$E$57:$J$74,5,0)))),(VLOOKUP(I61,'Simulador Piramide-Salarios'!$D$57:$J$74,7,0)))))))))))))</f>
        <v>#N/A</v>
      </c>
      <c r="K61" s="200" t="e">
        <f t="shared" si="3"/>
        <v>#N/A</v>
      </c>
      <c r="L61" s="200" t="e">
        <f t="shared" si="4"/>
        <v>#N/A</v>
      </c>
      <c r="M61" s="211" t="e">
        <f t="shared" si="5"/>
        <v>#N/A</v>
      </c>
      <c r="N61" s="201" t="e">
        <f t="shared" si="6"/>
        <v>#N/A</v>
      </c>
      <c r="O61" s="198">
        <v>0</v>
      </c>
      <c r="P61" s="198">
        <v>0</v>
      </c>
      <c r="Q61" s="200" t="e">
        <f t="shared" si="7"/>
        <v>#N/A</v>
      </c>
      <c r="Z61" s="260"/>
    </row>
    <row r="62" spans="1:26" x14ac:dyDescent="0.25">
      <c r="A62" s="180">
        <f t="shared" si="0"/>
        <v>51</v>
      </c>
      <c r="B62" s="296"/>
      <c r="C62" s="306"/>
      <c r="D62" s="304"/>
      <c r="E62" s="305"/>
      <c r="F62" s="296"/>
      <c r="G62" s="216">
        <f t="shared" si="1"/>
        <v>0</v>
      </c>
      <c r="H62" s="279">
        <f t="shared" si="2"/>
        <v>0</v>
      </c>
      <c r="I62" s="280"/>
      <c r="J62" s="202" t="e">
        <f>IF(I62=("Comisario"),(VLOOKUP(I62,'Simulador Piramide-Salarios'!$F$57:$J$74,5,0)),(IF(I62=("Inspector General"),(VLOOKUP(I62,'Simulador Piramide-Salarios'!$F$57:$J$74,5,0)),(IF(I62=("Subinspector"),(VLOOKUP(I62,'Simulador Piramide-Salarios'!$F$57:$J$74,5,0)),(IF(I62=("Inspector"),(VLOOKUP(I62,'Simulador Piramide-Salarios'!$F$57:$J$74,5,0)),(IF(I62=("Inspector Jefe"),(VLOOKUP(I62,'Simulador Piramide-Salarios'!$F$57:$J$74,5,0)),(IF((IF((VLOOKUP(I62,'Simulador Piramide-Salarios'!$F$57:$J$74,3,0))&gt;0,(VLOOKUP(I62,'Simulador Piramide-Salarios'!$F$57:$J$74,3,0)),(VLOOKUP(I62,'Simulador Piramide-Salarios'!$E$57:$J$74,5,0))))&gt;0,(IF((VLOOKUP(I62,'Simulador Piramide-Salarios'!$F$57:$J$74,3,0))&gt;0,(VLOOKUP(I62,'Simulador Piramide-Salarios'!$F$57:$J$74,3,0)),(VLOOKUP(I62,'Simulador Piramide-Salarios'!$E$57:$J$74,5,0)))),(VLOOKUP(I62,'Simulador Piramide-Salarios'!$D$57:$J$74,7,0)))))))))))))</f>
        <v>#N/A</v>
      </c>
      <c r="K62" s="200" t="e">
        <f t="shared" si="3"/>
        <v>#N/A</v>
      </c>
      <c r="L62" s="200" t="e">
        <f t="shared" si="4"/>
        <v>#N/A</v>
      </c>
      <c r="M62" s="211" t="e">
        <f t="shared" si="5"/>
        <v>#N/A</v>
      </c>
      <c r="N62" s="201" t="e">
        <f t="shared" si="6"/>
        <v>#N/A</v>
      </c>
      <c r="O62" s="198">
        <v>0</v>
      </c>
      <c r="P62" s="198">
        <v>0</v>
      </c>
      <c r="Q62" s="200" t="e">
        <f t="shared" si="7"/>
        <v>#N/A</v>
      </c>
      <c r="Z62" s="260"/>
    </row>
    <row r="63" spans="1:26" x14ac:dyDescent="0.25">
      <c r="A63" s="180">
        <f t="shared" si="0"/>
        <v>52</v>
      </c>
      <c r="B63" s="296"/>
      <c r="C63" s="306"/>
      <c r="D63" s="304"/>
      <c r="E63" s="305"/>
      <c r="F63" s="296"/>
      <c r="G63" s="216">
        <f t="shared" si="1"/>
        <v>0</v>
      </c>
      <c r="H63" s="279">
        <f t="shared" si="2"/>
        <v>0</v>
      </c>
      <c r="I63" s="280"/>
      <c r="J63" s="202" t="e">
        <f>IF(I63=("Comisario"),(VLOOKUP(I63,'Simulador Piramide-Salarios'!$F$57:$J$74,5,0)),(IF(I63=("Inspector General"),(VLOOKUP(I63,'Simulador Piramide-Salarios'!$F$57:$J$74,5,0)),(IF(I63=("Subinspector"),(VLOOKUP(I63,'Simulador Piramide-Salarios'!$F$57:$J$74,5,0)),(IF(I63=("Inspector"),(VLOOKUP(I63,'Simulador Piramide-Salarios'!$F$57:$J$74,5,0)),(IF(I63=("Inspector Jefe"),(VLOOKUP(I63,'Simulador Piramide-Salarios'!$F$57:$J$74,5,0)),(IF((IF((VLOOKUP(I63,'Simulador Piramide-Salarios'!$F$57:$J$74,3,0))&gt;0,(VLOOKUP(I63,'Simulador Piramide-Salarios'!$F$57:$J$74,3,0)),(VLOOKUP(I63,'Simulador Piramide-Salarios'!$E$57:$J$74,5,0))))&gt;0,(IF((VLOOKUP(I63,'Simulador Piramide-Salarios'!$F$57:$J$74,3,0))&gt;0,(VLOOKUP(I63,'Simulador Piramide-Salarios'!$F$57:$J$74,3,0)),(VLOOKUP(I63,'Simulador Piramide-Salarios'!$E$57:$J$74,5,0)))),(VLOOKUP(I63,'Simulador Piramide-Salarios'!$D$57:$J$74,7,0)))))))))))))</f>
        <v>#N/A</v>
      </c>
      <c r="K63" s="200" t="e">
        <f t="shared" si="3"/>
        <v>#N/A</v>
      </c>
      <c r="L63" s="200" t="e">
        <f t="shared" si="4"/>
        <v>#N/A</v>
      </c>
      <c r="M63" s="211" t="e">
        <f t="shared" si="5"/>
        <v>#N/A</v>
      </c>
      <c r="N63" s="201" t="e">
        <f t="shared" si="6"/>
        <v>#N/A</v>
      </c>
      <c r="O63" s="198">
        <v>0</v>
      </c>
      <c r="P63" s="198">
        <v>0</v>
      </c>
      <c r="Q63" s="200" t="e">
        <f t="shared" si="7"/>
        <v>#N/A</v>
      </c>
      <c r="Z63" s="260"/>
    </row>
    <row r="64" spans="1:26" x14ac:dyDescent="0.25">
      <c r="A64" s="180">
        <f t="shared" si="0"/>
        <v>53</v>
      </c>
      <c r="B64" s="296"/>
      <c r="C64" s="306"/>
      <c r="D64" s="304"/>
      <c r="E64" s="305"/>
      <c r="F64" s="296"/>
      <c r="G64" s="216">
        <f t="shared" si="1"/>
        <v>0</v>
      </c>
      <c r="H64" s="279">
        <f t="shared" si="2"/>
        <v>0</v>
      </c>
      <c r="I64" s="280"/>
      <c r="J64" s="202" t="e">
        <f>IF(I64=("Comisario"),(VLOOKUP(I64,'Simulador Piramide-Salarios'!$F$57:$J$74,5,0)),(IF(I64=("Inspector General"),(VLOOKUP(I64,'Simulador Piramide-Salarios'!$F$57:$J$74,5,0)),(IF(I64=("Subinspector"),(VLOOKUP(I64,'Simulador Piramide-Salarios'!$F$57:$J$74,5,0)),(IF(I64=("Inspector"),(VLOOKUP(I64,'Simulador Piramide-Salarios'!$F$57:$J$74,5,0)),(IF(I64=("Inspector Jefe"),(VLOOKUP(I64,'Simulador Piramide-Salarios'!$F$57:$J$74,5,0)),(IF((IF((VLOOKUP(I64,'Simulador Piramide-Salarios'!$F$57:$J$74,3,0))&gt;0,(VLOOKUP(I64,'Simulador Piramide-Salarios'!$F$57:$J$74,3,0)),(VLOOKUP(I64,'Simulador Piramide-Salarios'!$E$57:$J$74,5,0))))&gt;0,(IF((VLOOKUP(I64,'Simulador Piramide-Salarios'!$F$57:$J$74,3,0))&gt;0,(VLOOKUP(I64,'Simulador Piramide-Salarios'!$F$57:$J$74,3,0)),(VLOOKUP(I64,'Simulador Piramide-Salarios'!$E$57:$J$74,5,0)))),(VLOOKUP(I64,'Simulador Piramide-Salarios'!$D$57:$J$74,7,0)))))))))))))</f>
        <v>#N/A</v>
      </c>
      <c r="K64" s="200" t="e">
        <f t="shared" si="3"/>
        <v>#N/A</v>
      </c>
      <c r="L64" s="200" t="e">
        <f t="shared" si="4"/>
        <v>#N/A</v>
      </c>
      <c r="M64" s="211" t="e">
        <f t="shared" si="5"/>
        <v>#N/A</v>
      </c>
      <c r="N64" s="201" t="e">
        <f t="shared" si="6"/>
        <v>#N/A</v>
      </c>
      <c r="O64" s="198">
        <v>0</v>
      </c>
      <c r="P64" s="198">
        <v>0</v>
      </c>
      <c r="Q64" s="200" t="e">
        <f t="shared" si="7"/>
        <v>#N/A</v>
      </c>
      <c r="Z64" s="260"/>
    </row>
    <row r="65" spans="1:26" x14ac:dyDescent="0.25">
      <c r="A65" s="180">
        <f t="shared" si="0"/>
        <v>54</v>
      </c>
      <c r="B65" s="296"/>
      <c r="C65" s="306"/>
      <c r="D65" s="304"/>
      <c r="E65" s="305"/>
      <c r="F65" s="296"/>
      <c r="G65" s="216">
        <f t="shared" si="1"/>
        <v>0</v>
      </c>
      <c r="H65" s="279">
        <f t="shared" si="2"/>
        <v>0</v>
      </c>
      <c r="I65" s="280"/>
      <c r="J65" s="202" t="e">
        <f>IF(I65=("Comisario"),(VLOOKUP(I65,'Simulador Piramide-Salarios'!$F$57:$J$74,5,0)),(IF(I65=("Inspector General"),(VLOOKUP(I65,'Simulador Piramide-Salarios'!$F$57:$J$74,5,0)),(IF(I65=("Subinspector"),(VLOOKUP(I65,'Simulador Piramide-Salarios'!$F$57:$J$74,5,0)),(IF(I65=("Inspector"),(VLOOKUP(I65,'Simulador Piramide-Salarios'!$F$57:$J$74,5,0)),(IF(I65=("Inspector Jefe"),(VLOOKUP(I65,'Simulador Piramide-Salarios'!$F$57:$J$74,5,0)),(IF((IF((VLOOKUP(I65,'Simulador Piramide-Salarios'!$F$57:$J$74,3,0))&gt;0,(VLOOKUP(I65,'Simulador Piramide-Salarios'!$F$57:$J$74,3,0)),(VLOOKUP(I65,'Simulador Piramide-Salarios'!$E$57:$J$74,5,0))))&gt;0,(IF((VLOOKUP(I65,'Simulador Piramide-Salarios'!$F$57:$J$74,3,0))&gt;0,(VLOOKUP(I65,'Simulador Piramide-Salarios'!$F$57:$J$74,3,0)),(VLOOKUP(I65,'Simulador Piramide-Salarios'!$E$57:$J$74,5,0)))),(VLOOKUP(I65,'Simulador Piramide-Salarios'!$D$57:$J$74,7,0)))))))))))))</f>
        <v>#N/A</v>
      </c>
      <c r="K65" s="200" t="e">
        <f t="shared" si="3"/>
        <v>#N/A</v>
      </c>
      <c r="L65" s="200" t="e">
        <f t="shared" si="4"/>
        <v>#N/A</v>
      </c>
      <c r="M65" s="211" t="e">
        <f t="shared" si="5"/>
        <v>#N/A</v>
      </c>
      <c r="N65" s="201" t="e">
        <f t="shared" si="6"/>
        <v>#N/A</v>
      </c>
      <c r="O65" s="198">
        <v>0</v>
      </c>
      <c r="P65" s="198">
        <v>0</v>
      </c>
      <c r="Q65" s="200" t="e">
        <f t="shared" si="7"/>
        <v>#N/A</v>
      </c>
      <c r="Z65" s="260"/>
    </row>
    <row r="66" spans="1:26" x14ac:dyDescent="0.25">
      <c r="A66" s="180">
        <f t="shared" si="0"/>
        <v>55</v>
      </c>
      <c r="B66" s="296"/>
      <c r="C66" s="306"/>
      <c r="D66" s="304"/>
      <c r="E66" s="305"/>
      <c r="F66" s="296"/>
      <c r="G66" s="216">
        <f t="shared" si="1"/>
        <v>0</v>
      </c>
      <c r="H66" s="279">
        <f t="shared" si="2"/>
        <v>0</v>
      </c>
      <c r="I66" s="280"/>
      <c r="J66" s="202" t="e">
        <f>IF(I66=("Comisario"),(VLOOKUP(I66,'Simulador Piramide-Salarios'!$F$57:$J$74,5,0)),(IF(I66=("Inspector General"),(VLOOKUP(I66,'Simulador Piramide-Salarios'!$F$57:$J$74,5,0)),(IF(I66=("Subinspector"),(VLOOKUP(I66,'Simulador Piramide-Salarios'!$F$57:$J$74,5,0)),(IF(I66=("Inspector"),(VLOOKUP(I66,'Simulador Piramide-Salarios'!$F$57:$J$74,5,0)),(IF(I66=("Inspector Jefe"),(VLOOKUP(I66,'Simulador Piramide-Salarios'!$F$57:$J$74,5,0)),(IF((IF((VLOOKUP(I66,'Simulador Piramide-Salarios'!$F$57:$J$74,3,0))&gt;0,(VLOOKUP(I66,'Simulador Piramide-Salarios'!$F$57:$J$74,3,0)),(VLOOKUP(I66,'Simulador Piramide-Salarios'!$E$57:$J$74,5,0))))&gt;0,(IF((VLOOKUP(I66,'Simulador Piramide-Salarios'!$F$57:$J$74,3,0))&gt;0,(VLOOKUP(I66,'Simulador Piramide-Salarios'!$F$57:$J$74,3,0)),(VLOOKUP(I66,'Simulador Piramide-Salarios'!$E$57:$J$74,5,0)))),(VLOOKUP(I66,'Simulador Piramide-Salarios'!$D$57:$J$74,7,0)))))))))))))</f>
        <v>#N/A</v>
      </c>
      <c r="K66" s="200" t="e">
        <f t="shared" si="3"/>
        <v>#N/A</v>
      </c>
      <c r="L66" s="200" t="e">
        <f t="shared" si="4"/>
        <v>#N/A</v>
      </c>
      <c r="M66" s="211" t="e">
        <f t="shared" si="5"/>
        <v>#N/A</v>
      </c>
      <c r="N66" s="201" t="e">
        <f t="shared" si="6"/>
        <v>#N/A</v>
      </c>
      <c r="O66" s="198">
        <v>0</v>
      </c>
      <c r="P66" s="198">
        <v>0</v>
      </c>
      <c r="Q66" s="200" t="e">
        <f t="shared" si="7"/>
        <v>#N/A</v>
      </c>
      <c r="Z66" s="260"/>
    </row>
    <row r="67" spans="1:26" x14ac:dyDescent="0.25">
      <c r="A67" s="180">
        <f t="shared" si="0"/>
        <v>56</v>
      </c>
      <c r="B67" s="296"/>
      <c r="C67" s="306"/>
      <c r="D67" s="304"/>
      <c r="E67" s="305"/>
      <c r="F67" s="296"/>
      <c r="G67" s="216">
        <f t="shared" si="1"/>
        <v>0</v>
      </c>
      <c r="H67" s="279">
        <f t="shared" si="2"/>
        <v>0</v>
      </c>
      <c r="I67" s="280"/>
      <c r="J67" s="202" t="e">
        <f>IF(I67=("Comisario"),(VLOOKUP(I67,'Simulador Piramide-Salarios'!$F$57:$J$74,5,0)),(IF(I67=("Inspector General"),(VLOOKUP(I67,'Simulador Piramide-Salarios'!$F$57:$J$74,5,0)),(IF(I67=("Subinspector"),(VLOOKUP(I67,'Simulador Piramide-Salarios'!$F$57:$J$74,5,0)),(IF(I67=("Inspector"),(VLOOKUP(I67,'Simulador Piramide-Salarios'!$F$57:$J$74,5,0)),(IF(I67=("Inspector Jefe"),(VLOOKUP(I67,'Simulador Piramide-Salarios'!$F$57:$J$74,5,0)),(IF((IF((VLOOKUP(I67,'Simulador Piramide-Salarios'!$F$57:$J$74,3,0))&gt;0,(VLOOKUP(I67,'Simulador Piramide-Salarios'!$F$57:$J$74,3,0)),(VLOOKUP(I67,'Simulador Piramide-Salarios'!$E$57:$J$74,5,0))))&gt;0,(IF((VLOOKUP(I67,'Simulador Piramide-Salarios'!$F$57:$J$74,3,0))&gt;0,(VLOOKUP(I67,'Simulador Piramide-Salarios'!$F$57:$J$74,3,0)),(VLOOKUP(I67,'Simulador Piramide-Salarios'!$E$57:$J$74,5,0)))),(VLOOKUP(I67,'Simulador Piramide-Salarios'!$D$57:$J$74,7,0)))))))))))))</f>
        <v>#N/A</v>
      </c>
      <c r="K67" s="200" t="e">
        <f t="shared" si="3"/>
        <v>#N/A</v>
      </c>
      <c r="L67" s="200" t="e">
        <f t="shared" si="4"/>
        <v>#N/A</v>
      </c>
      <c r="M67" s="211" t="e">
        <f t="shared" si="5"/>
        <v>#N/A</v>
      </c>
      <c r="N67" s="201" t="e">
        <f t="shared" si="6"/>
        <v>#N/A</v>
      </c>
      <c r="O67" s="198">
        <v>0</v>
      </c>
      <c r="P67" s="198">
        <v>0</v>
      </c>
      <c r="Q67" s="200" t="e">
        <f t="shared" si="7"/>
        <v>#N/A</v>
      </c>
      <c r="Z67" s="260"/>
    </row>
    <row r="68" spans="1:26" x14ac:dyDescent="0.25">
      <c r="A68" s="180">
        <f t="shared" si="0"/>
        <v>57</v>
      </c>
      <c r="B68" s="296"/>
      <c r="C68" s="306"/>
      <c r="D68" s="304"/>
      <c r="E68" s="305"/>
      <c r="F68" s="296"/>
      <c r="G68" s="216">
        <f t="shared" si="1"/>
        <v>0</v>
      </c>
      <c r="H68" s="279">
        <f t="shared" si="2"/>
        <v>0</v>
      </c>
      <c r="I68" s="280"/>
      <c r="J68" s="202" t="e">
        <f>IF(I68=("Comisario"),(VLOOKUP(I68,'Simulador Piramide-Salarios'!$F$57:$J$74,5,0)),(IF(I68=("Inspector General"),(VLOOKUP(I68,'Simulador Piramide-Salarios'!$F$57:$J$74,5,0)),(IF(I68=("Subinspector"),(VLOOKUP(I68,'Simulador Piramide-Salarios'!$F$57:$J$74,5,0)),(IF(I68=("Inspector"),(VLOOKUP(I68,'Simulador Piramide-Salarios'!$F$57:$J$74,5,0)),(IF(I68=("Inspector Jefe"),(VLOOKUP(I68,'Simulador Piramide-Salarios'!$F$57:$J$74,5,0)),(IF((IF((VLOOKUP(I68,'Simulador Piramide-Salarios'!$F$57:$J$74,3,0))&gt;0,(VLOOKUP(I68,'Simulador Piramide-Salarios'!$F$57:$J$74,3,0)),(VLOOKUP(I68,'Simulador Piramide-Salarios'!$E$57:$J$74,5,0))))&gt;0,(IF((VLOOKUP(I68,'Simulador Piramide-Salarios'!$F$57:$J$74,3,0))&gt;0,(VLOOKUP(I68,'Simulador Piramide-Salarios'!$F$57:$J$74,3,0)),(VLOOKUP(I68,'Simulador Piramide-Salarios'!$E$57:$J$74,5,0)))),(VLOOKUP(I68,'Simulador Piramide-Salarios'!$D$57:$J$74,7,0)))))))))))))</f>
        <v>#N/A</v>
      </c>
      <c r="K68" s="200" t="e">
        <f t="shared" si="3"/>
        <v>#N/A</v>
      </c>
      <c r="L68" s="200" t="e">
        <f t="shared" si="4"/>
        <v>#N/A</v>
      </c>
      <c r="M68" s="211" t="e">
        <f t="shared" si="5"/>
        <v>#N/A</v>
      </c>
      <c r="N68" s="201" t="e">
        <f t="shared" si="6"/>
        <v>#N/A</v>
      </c>
      <c r="O68" s="198">
        <v>0</v>
      </c>
      <c r="P68" s="198">
        <v>0</v>
      </c>
      <c r="Q68" s="200" t="e">
        <f t="shared" si="7"/>
        <v>#N/A</v>
      </c>
      <c r="Z68" s="260"/>
    </row>
    <row r="69" spans="1:26" x14ac:dyDescent="0.25">
      <c r="A69" s="180">
        <f t="shared" si="0"/>
        <v>58</v>
      </c>
      <c r="B69" s="296"/>
      <c r="C69" s="306"/>
      <c r="D69" s="304"/>
      <c r="E69" s="305"/>
      <c r="F69" s="296"/>
      <c r="G69" s="216">
        <f t="shared" si="1"/>
        <v>0</v>
      </c>
      <c r="H69" s="279">
        <f t="shared" si="2"/>
        <v>0</v>
      </c>
      <c r="I69" s="280"/>
      <c r="J69" s="202" t="e">
        <f>IF(I69=("Comisario"),(VLOOKUP(I69,'Simulador Piramide-Salarios'!$F$57:$J$74,5,0)),(IF(I69=("Inspector General"),(VLOOKUP(I69,'Simulador Piramide-Salarios'!$F$57:$J$74,5,0)),(IF(I69=("Subinspector"),(VLOOKUP(I69,'Simulador Piramide-Salarios'!$F$57:$J$74,5,0)),(IF(I69=("Inspector"),(VLOOKUP(I69,'Simulador Piramide-Salarios'!$F$57:$J$74,5,0)),(IF(I69=("Inspector Jefe"),(VLOOKUP(I69,'Simulador Piramide-Salarios'!$F$57:$J$74,5,0)),(IF((IF((VLOOKUP(I69,'Simulador Piramide-Salarios'!$F$57:$J$74,3,0))&gt;0,(VLOOKUP(I69,'Simulador Piramide-Salarios'!$F$57:$J$74,3,0)),(VLOOKUP(I69,'Simulador Piramide-Salarios'!$E$57:$J$74,5,0))))&gt;0,(IF((VLOOKUP(I69,'Simulador Piramide-Salarios'!$F$57:$J$74,3,0))&gt;0,(VLOOKUP(I69,'Simulador Piramide-Salarios'!$F$57:$J$74,3,0)),(VLOOKUP(I69,'Simulador Piramide-Salarios'!$E$57:$J$74,5,0)))),(VLOOKUP(I69,'Simulador Piramide-Salarios'!$D$57:$J$74,7,0)))))))))))))</f>
        <v>#N/A</v>
      </c>
      <c r="K69" s="200" t="e">
        <f t="shared" si="3"/>
        <v>#N/A</v>
      </c>
      <c r="L69" s="200" t="e">
        <f t="shared" si="4"/>
        <v>#N/A</v>
      </c>
      <c r="M69" s="211" t="e">
        <f t="shared" si="5"/>
        <v>#N/A</v>
      </c>
      <c r="N69" s="201" t="e">
        <f t="shared" si="6"/>
        <v>#N/A</v>
      </c>
      <c r="O69" s="198">
        <v>0</v>
      </c>
      <c r="P69" s="198">
        <v>0</v>
      </c>
      <c r="Q69" s="200" t="e">
        <f t="shared" si="7"/>
        <v>#N/A</v>
      </c>
      <c r="Z69" s="260"/>
    </row>
    <row r="70" spans="1:26" x14ac:dyDescent="0.25">
      <c r="A70" s="180">
        <f t="shared" si="0"/>
        <v>59</v>
      </c>
      <c r="B70" s="296"/>
      <c r="C70" s="306"/>
      <c r="D70" s="304"/>
      <c r="E70" s="305"/>
      <c r="F70" s="296"/>
      <c r="G70" s="216">
        <f t="shared" si="1"/>
        <v>0</v>
      </c>
      <c r="H70" s="279">
        <f t="shared" si="2"/>
        <v>0</v>
      </c>
      <c r="I70" s="280"/>
      <c r="J70" s="202" t="e">
        <f>IF(I70=("Comisario"),(VLOOKUP(I70,'Simulador Piramide-Salarios'!$F$57:$J$74,5,0)),(IF(I70=("Inspector General"),(VLOOKUP(I70,'Simulador Piramide-Salarios'!$F$57:$J$74,5,0)),(IF(I70=("Subinspector"),(VLOOKUP(I70,'Simulador Piramide-Salarios'!$F$57:$J$74,5,0)),(IF(I70=("Inspector"),(VLOOKUP(I70,'Simulador Piramide-Salarios'!$F$57:$J$74,5,0)),(IF(I70=("Inspector Jefe"),(VLOOKUP(I70,'Simulador Piramide-Salarios'!$F$57:$J$74,5,0)),(IF((IF((VLOOKUP(I70,'Simulador Piramide-Salarios'!$F$57:$J$74,3,0))&gt;0,(VLOOKUP(I70,'Simulador Piramide-Salarios'!$F$57:$J$74,3,0)),(VLOOKUP(I70,'Simulador Piramide-Salarios'!$E$57:$J$74,5,0))))&gt;0,(IF((VLOOKUP(I70,'Simulador Piramide-Salarios'!$F$57:$J$74,3,0))&gt;0,(VLOOKUP(I70,'Simulador Piramide-Salarios'!$F$57:$J$74,3,0)),(VLOOKUP(I70,'Simulador Piramide-Salarios'!$E$57:$J$74,5,0)))),(VLOOKUP(I70,'Simulador Piramide-Salarios'!$D$57:$J$74,7,0)))))))))))))</f>
        <v>#N/A</v>
      </c>
      <c r="K70" s="200" t="e">
        <f t="shared" si="3"/>
        <v>#N/A</v>
      </c>
      <c r="L70" s="200" t="e">
        <f t="shared" si="4"/>
        <v>#N/A</v>
      </c>
      <c r="M70" s="211" t="e">
        <f t="shared" si="5"/>
        <v>#N/A</v>
      </c>
      <c r="N70" s="201" t="e">
        <f t="shared" si="6"/>
        <v>#N/A</v>
      </c>
      <c r="O70" s="198">
        <v>0</v>
      </c>
      <c r="P70" s="198">
        <v>0</v>
      </c>
      <c r="Q70" s="200" t="e">
        <f t="shared" si="7"/>
        <v>#N/A</v>
      </c>
      <c r="Z70" s="260"/>
    </row>
    <row r="71" spans="1:26" x14ac:dyDescent="0.25">
      <c r="A71" s="180">
        <f t="shared" si="0"/>
        <v>60</v>
      </c>
      <c r="B71" s="296"/>
      <c r="C71" s="306"/>
      <c r="D71" s="304"/>
      <c r="E71" s="305"/>
      <c r="F71" s="296"/>
      <c r="G71" s="216">
        <f t="shared" si="1"/>
        <v>0</v>
      </c>
      <c r="H71" s="279">
        <f t="shared" si="2"/>
        <v>0</v>
      </c>
      <c r="I71" s="280"/>
      <c r="J71" s="202" t="e">
        <f>IF(I71=("Comisario"),(VLOOKUP(I71,'Simulador Piramide-Salarios'!$F$57:$J$74,5,0)),(IF(I71=("Inspector General"),(VLOOKUP(I71,'Simulador Piramide-Salarios'!$F$57:$J$74,5,0)),(IF(I71=("Subinspector"),(VLOOKUP(I71,'Simulador Piramide-Salarios'!$F$57:$J$74,5,0)),(IF(I71=("Inspector"),(VLOOKUP(I71,'Simulador Piramide-Salarios'!$F$57:$J$74,5,0)),(IF(I71=("Inspector Jefe"),(VLOOKUP(I71,'Simulador Piramide-Salarios'!$F$57:$J$74,5,0)),(IF((IF((VLOOKUP(I71,'Simulador Piramide-Salarios'!$F$57:$J$74,3,0))&gt;0,(VLOOKUP(I71,'Simulador Piramide-Salarios'!$F$57:$J$74,3,0)),(VLOOKUP(I71,'Simulador Piramide-Salarios'!$E$57:$J$74,5,0))))&gt;0,(IF((VLOOKUP(I71,'Simulador Piramide-Salarios'!$F$57:$J$74,3,0))&gt;0,(VLOOKUP(I71,'Simulador Piramide-Salarios'!$F$57:$J$74,3,0)),(VLOOKUP(I71,'Simulador Piramide-Salarios'!$E$57:$J$74,5,0)))),(VLOOKUP(I71,'Simulador Piramide-Salarios'!$D$57:$J$74,7,0)))))))))))))</f>
        <v>#N/A</v>
      </c>
      <c r="K71" s="200" t="e">
        <f t="shared" si="3"/>
        <v>#N/A</v>
      </c>
      <c r="L71" s="200" t="e">
        <f t="shared" si="4"/>
        <v>#N/A</v>
      </c>
      <c r="M71" s="211" t="e">
        <f t="shared" si="5"/>
        <v>#N/A</v>
      </c>
      <c r="N71" s="201" t="e">
        <f t="shared" si="6"/>
        <v>#N/A</v>
      </c>
      <c r="O71" s="198">
        <v>0</v>
      </c>
      <c r="P71" s="198">
        <v>0</v>
      </c>
      <c r="Q71" s="200" t="e">
        <f t="shared" si="7"/>
        <v>#N/A</v>
      </c>
      <c r="Z71" s="260"/>
    </row>
    <row r="72" spans="1:26" x14ac:dyDescent="0.25">
      <c r="A72" s="180">
        <f t="shared" si="0"/>
        <v>61</v>
      </c>
      <c r="B72" s="296"/>
      <c r="C72" s="306"/>
      <c r="D72" s="304"/>
      <c r="E72" s="305"/>
      <c r="F72" s="296"/>
      <c r="G72" s="216">
        <f t="shared" si="1"/>
        <v>0</v>
      </c>
      <c r="H72" s="279">
        <f t="shared" si="2"/>
        <v>0</v>
      </c>
      <c r="I72" s="280"/>
      <c r="J72" s="202" t="e">
        <f>IF(I72=("Comisario"),(VLOOKUP(I72,'Simulador Piramide-Salarios'!$F$57:$J$74,5,0)),(IF(I72=("Inspector General"),(VLOOKUP(I72,'Simulador Piramide-Salarios'!$F$57:$J$74,5,0)),(IF(I72=("Subinspector"),(VLOOKUP(I72,'Simulador Piramide-Salarios'!$F$57:$J$74,5,0)),(IF(I72=("Inspector"),(VLOOKUP(I72,'Simulador Piramide-Salarios'!$F$57:$J$74,5,0)),(IF(I72=("Inspector Jefe"),(VLOOKUP(I72,'Simulador Piramide-Salarios'!$F$57:$J$74,5,0)),(IF((IF((VLOOKUP(I72,'Simulador Piramide-Salarios'!$F$57:$J$74,3,0))&gt;0,(VLOOKUP(I72,'Simulador Piramide-Salarios'!$F$57:$J$74,3,0)),(VLOOKUP(I72,'Simulador Piramide-Salarios'!$E$57:$J$74,5,0))))&gt;0,(IF((VLOOKUP(I72,'Simulador Piramide-Salarios'!$F$57:$J$74,3,0))&gt;0,(VLOOKUP(I72,'Simulador Piramide-Salarios'!$F$57:$J$74,3,0)),(VLOOKUP(I72,'Simulador Piramide-Salarios'!$E$57:$J$74,5,0)))),(VLOOKUP(I72,'Simulador Piramide-Salarios'!$D$57:$J$74,7,0)))))))))))))</f>
        <v>#N/A</v>
      </c>
      <c r="K72" s="200" t="e">
        <f t="shared" si="3"/>
        <v>#N/A</v>
      </c>
      <c r="L72" s="200" t="e">
        <f t="shared" si="4"/>
        <v>#N/A</v>
      </c>
      <c r="M72" s="211" t="e">
        <f t="shared" si="5"/>
        <v>#N/A</v>
      </c>
      <c r="N72" s="201" t="e">
        <f t="shared" si="6"/>
        <v>#N/A</v>
      </c>
      <c r="O72" s="198">
        <v>0</v>
      </c>
      <c r="P72" s="198">
        <v>0</v>
      </c>
      <c r="Q72" s="200" t="e">
        <f t="shared" si="7"/>
        <v>#N/A</v>
      </c>
      <c r="Z72" s="260"/>
    </row>
    <row r="73" spans="1:26" x14ac:dyDescent="0.25">
      <c r="A73" s="180">
        <f t="shared" si="0"/>
        <v>62</v>
      </c>
      <c r="B73" s="296"/>
      <c r="C73" s="306"/>
      <c r="D73" s="304"/>
      <c r="E73" s="305"/>
      <c r="F73" s="296"/>
      <c r="G73" s="216">
        <f t="shared" si="1"/>
        <v>0</v>
      </c>
      <c r="H73" s="279">
        <f t="shared" si="2"/>
        <v>0</v>
      </c>
      <c r="I73" s="280"/>
      <c r="J73" s="202" t="e">
        <f>IF(I73=("Comisario"),(VLOOKUP(I73,'Simulador Piramide-Salarios'!$F$57:$J$74,5,0)),(IF(I73=("Inspector General"),(VLOOKUP(I73,'Simulador Piramide-Salarios'!$F$57:$J$74,5,0)),(IF(I73=("Subinspector"),(VLOOKUP(I73,'Simulador Piramide-Salarios'!$F$57:$J$74,5,0)),(IF(I73=("Inspector"),(VLOOKUP(I73,'Simulador Piramide-Salarios'!$F$57:$J$74,5,0)),(IF(I73=("Inspector Jefe"),(VLOOKUP(I73,'Simulador Piramide-Salarios'!$F$57:$J$74,5,0)),(IF((IF((VLOOKUP(I73,'Simulador Piramide-Salarios'!$F$57:$J$74,3,0))&gt;0,(VLOOKUP(I73,'Simulador Piramide-Salarios'!$F$57:$J$74,3,0)),(VLOOKUP(I73,'Simulador Piramide-Salarios'!$E$57:$J$74,5,0))))&gt;0,(IF((VLOOKUP(I73,'Simulador Piramide-Salarios'!$F$57:$J$74,3,0))&gt;0,(VLOOKUP(I73,'Simulador Piramide-Salarios'!$F$57:$J$74,3,0)),(VLOOKUP(I73,'Simulador Piramide-Salarios'!$E$57:$J$74,5,0)))),(VLOOKUP(I73,'Simulador Piramide-Salarios'!$D$57:$J$74,7,0)))))))))))))</f>
        <v>#N/A</v>
      </c>
      <c r="K73" s="200" t="e">
        <f t="shared" si="3"/>
        <v>#N/A</v>
      </c>
      <c r="L73" s="200" t="e">
        <f t="shared" si="4"/>
        <v>#N/A</v>
      </c>
      <c r="M73" s="211" t="e">
        <f t="shared" si="5"/>
        <v>#N/A</v>
      </c>
      <c r="N73" s="201" t="e">
        <f t="shared" si="6"/>
        <v>#N/A</v>
      </c>
      <c r="O73" s="198">
        <v>0</v>
      </c>
      <c r="P73" s="198">
        <v>0</v>
      </c>
      <c r="Q73" s="200" t="e">
        <f t="shared" si="7"/>
        <v>#N/A</v>
      </c>
      <c r="Z73" s="260"/>
    </row>
    <row r="74" spans="1:26" x14ac:dyDescent="0.25">
      <c r="A74" s="180">
        <f t="shared" si="0"/>
        <v>63</v>
      </c>
      <c r="B74" s="296"/>
      <c r="C74" s="306"/>
      <c r="D74" s="304"/>
      <c r="E74" s="305"/>
      <c r="F74" s="296"/>
      <c r="G74" s="216">
        <f t="shared" si="1"/>
        <v>0</v>
      </c>
      <c r="H74" s="279">
        <f t="shared" si="2"/>
        <v>0</v>
      </c>
      <c r="I74" s="280"/>
      <c r="J74" s="202" t="e">
        <f>IF(I74=("Comisario"),(VLOOKUP(I74,'Simulador Piramide-Salarios'!$F$57:$J$74,5,0)),(IF(I74=("Inspector General"),(VLOOKUP(I74,'Simulador Piramide-Salarios'!$F$57:$J$74,5,0)),(IF(I74=("Subinspector"),(VLOOKUP(I74,'Simulador Piramide-Salarios'!$F$57:$J$74,5,0)),(IF(I74=("Inspector"),(VLOOKUP(I74,'Simulador Piramide-Salarios'!$F$57:$J$74,5,0)),(IF(I74=("Inspector Jefe"),(VLOOKUP(I74,'Simulador Piramide-Salarios'!$F$57:$J$74,5,0)),(IF((IF((VLOOKUP(I74,'Simulador Piramide-Salarios'!$F$57:$J$74,3,0))&gt;0,(VLOOKUP(I74,'Simulador Piramide-Salarios'!$F$57:$J$74,3,0)),(VLOOKUP(I74,'Simulador Piramide-Salarios'!$E$57:$J$74,5,0))))&gt;0,(IF((VLOOKUP(I74,'Simulador Piramide-Salarios'!$F$57:$J$74,3,0))&gt;0,(VLOOKUP(I74,'Simulador Piramide-Salarios'!$F$57:$J$74,3,0)),(VLOOKUP(I74,'Simulador Piramide-Salarios'!$E$57:$J$74,5,0)))),(VLOOKUP(I74,'Simulador Piramide-Salarios'!$D$57:$J$74,7,0)))))))))))))</f>
        <v>#N/A</v>
      </c>
      <c r="K74" s="200" t="e">
        <f t="shared" si="3"/>
        <v>#N/A</v>
      </c>
      <c r="L74" s="200" t="e">
        <f t="shared" si="4"/>
        <v>#N/A</v>
      </c>
      <c r="M74" s="211" t="e">
        <f t="shared" si="5"/>
        <v>#N/A</v>
      </c>
      <c r="N74" s="201" t="e">
        <f t="shared" si="6"/>
        <v>#N/A</v>
      </c>
      <c r="O74" s="198">
        <v>0</v>
      </c>
      <c r="P74" s="198">
        <v>0</v>
      </c>
      <c r="Q74" s="200" t="e">
        <f t="shared" si="7"/>
        <v>#N/A</v>
      </c>
      <c r="Z74" s="260"/>
    </row>
    <row r="75" spans="1:26" x14ac:dyDescent="0.25">
      <c r="A75" s="180">
        <f t="shared" si="0"/>
        <v>64</v>
      </c>
      <c r="B75" s="296"/>
      <c r="C75" s="306"/>
      <c r="D75" s="304"/>
      <c r="E75" s="305"/>
      <c r="F75" s="296"/>
      <c r="G75" s="216">
        <f t="shared" si="1"/>
        <v>0</v>
      </c>
      <c r="H75" s="279">
        <f t="shared" si="2"/>
        <v>0</v>
      </c>
      <c r="I75" s="280"/>
      <c r="J75" s="202" t="e">
        <f>IF(I75=("Comisario"),(VLOOKUP(I75,'Simulador Piramide-Salarios'!$F$57:$J$74,5,0)),(IF(I75=("Inspector General"),(VLOOKUP(I75,'Simulador Piramide-Salarios'!$F$57:$J$74,5,0)),(IF(I75=("Subinspector"),(VLOOKUP(I75,'Simulador Piramide-Salarios'!$F$57:$J$74,5,0)),(IF(I75=("Inspector"),(VLOOKUP(I75,'Simulador Piramide-Salarios'!$F$57:$J$74,5,0)),(IF(I75=("Inspector Jefe"),(VLOOKUP(I75,'Simulador Piramide-Salarios'!$F$57:$J$74,5,0)),(IF((IF((VLOOKUP(I75,'Simulador Piramide-Salarios'!$F$57:$J$74,3,0))&gt;0,(VLOOKUP(I75,'Simulador Piramide-Salarios'!$F$57:$J$74,3,0)),(VLOOKUP(I75,'Simulador Piramide-Salarios'!$E$57:$J$74,5,0))))&gt;0,(IF((VLOOKUP(I75,'Simulador Piramide-Salarios'!$F$57:$J$74,3,0))&gt;0,(VLOOKUP(I75,'Simulador Piramide-Salarios'!$F$57:$J$74,3,0)),(VLOOKUP(I75,'Simulador Piramide-Salarios'!$E$57:$J$74,5,0)))),(VLOOKUP(I75,'Simulador Piramide-Salarios'!$D$57:$J$74,7,0)))))))))))))</f>
        <v>#N/A</v>
      </c>
      <c r="K75" s="200" t="e">
        <f t="shared" si="3"/>
        <v>#N/A</v>
      </c>
      <c r="L75" s="200" t="e">
        <f t="shared" si="4"/>
        <v>#N/A</v>
      </c>
      <c r="M75" s="211" t="e">
        <f t="shared" si="5"/>
        <v>#N/A</v>
      </c>
      <c r="N75" s="201" t="e">
        <f t="shared" si="6"/>
        <v>#N/A</v>
      </c>
      <c r="O75" s="198">
        <v>0</v>
      </c>
      <c r="P75" s="198">
        <v>0</v>
      </c>
      <c r="Q75" s="200" t="e">
        <f t="shared" si="7"/>
        <v>#N/A</v>
      </c>
      <c r="Z75" s="260"/>
    </row>
    <row r="76" spans="1:26" x14ac:dyDescent="0.25">
      <c r="A76" s="180">
        <f t="shared" si="0"/>
        <v>65</v>
      </c>
      <c r="B76" s="296"/>
      <c r="C76" s="306"/>
      <c r="D76" s="304"/>
      <c r="E76" s="305"/>
      <c r="F76" s="296"/>
      <c r="G76" s="216">
        <f t="shared" si="1"/>
        <v>0</v>
      </c>
      <c r="H76" s="279">
        <f t="shared" si="2"/>
        <v>0</v>
      </c>
      <c r="I76" s="280"/>
      <c r="J76" s="202" t="e">
        <f>IF(I76=("Comisario"),(VLOOKUP(I76,'Simulador Piramide-Salarios'!$F$57:$J$74,5,0)),(IF(I76=("Inspector General"),(VLOOKUP(I76,'Simulador Piramide-Salarios'!$F$57:$J$74,5,0)),(IF(I76=("Subinspector"),(VLOOKUP(I76,'Simulador Piramide-Salarios'!$F$57:$J$74,5,0)),(IF(I76=("Inspector"),(VLOOKUP(I76,'Simulador Piramide-Salarios'!$F$57:$J$74,5,0)),(IF(I76=("Inspector Jefe"),(VLOOKUP(I76,'Simulador Piramide-Salarios'!$F$57:$J$74,5,0)),(IF((IF((VLOOKUP(I76,'Simulador Piramide-Salarios'!$F$57:$J$74,3,0))&gt;0,(VLOOKUP(I76,'Simulador Piramide-Salarios'!$F$57:$J$74,3,0)),(VLOOKUP(I76,'Simulador Piramide-Salarios'!$E$57:$J$74,5,0))))&gt;0,(IF((VLOOKUP(I76,'Simulador Piramide-Salarios'!$F$57:$J$74,3,0))&gt;0,(VLOOKUP(I76,'Simulador Piramide-Salarios'!$F$57:$J$74,3,0)),(VLOOKUP(I76,'Simulador Piramide-Salarios'!$E$57:$J$74,5,0)))),(VLOOKUP(I76,'Simulador Piramide-Salarios'!$D$57:$J$74,7,0)))))))))))))</f>
        <v>#N/A</v>
      </c>
      <c r="K76" s="200" t="e">
        <f t="shared" si="3"/>
        <v>#N/A</v>
      </c>
      <c r="L76" s="200" t="e">
        <f t="shared" si="4"/>
        <v>#N/A</v>
      </c>
      <c r="M76" s="211" t="e">
        <f t="shared" si="5"/>
        <v>#N/A</v>
      </c>
      <c r="N76" s="201" t="e">
        <f t="shared" si="6"/>
        <v>#N/A</v>
      </c>
      <c r="O76" s="198">
        <v>0</v>
      </c>
      <c r="P76" s="198">
        <v>0</v>
      </c>
      <c r="Q76" s="200" t="e">
        <f t="shared" si="7"/>
        <v>#N/A</v>
      </c>
      <c r="Z76" s="260"/>
    </row>
    <row r="77" spans="1:26" x14ac:dyDescent="0.25">
      <c r="A77" s="180">
        <f t="shared" si="0"/>
        <v>66</v>
      </c>
      <c r="B77" s="296"/>
      <c r="C77" s="306"/>
      <c r="D77" s="304"/>
      <c r="E77" s="305"/>
      <c r="F77" s="296"/>
      <c r="G77" s="216">
        <f t="shared" ref="G77:G140" si="8">+I77</f>
        <v>0</v>
      </c>
      <c r="H77" s="279">
        <f t="shared" ref="H77:H140" si="9">E77+F77</f>
        <v>0</v>
      </c>
      <c r="I77" s="280"/>
      <c r="J77" s="202" t="e">
        <f>IF(I77=("Comisario"),(VLOOKUP(I77,'Simulador Piramide-Salarios'!$F$57:$J$74,5,0)),(IF(I77=("Inspector General"),(VLOOKUP(I77,'Simulador Piramide-Salarios'!$F$57:$J$74,5,0)),(IF(I77=("Subinspector"),(VLOOKUP(I77,'Simulador Piramide-Salarios'!$F$57:$J$74,5,0)),(IF(I77=("Inspector"),(VLOOKUP(I77,'Simulador Piramide-Salarios'!$F$57:$J$74,5,0)),(IF(I77=("Inspector Jefe"),(VLOOKUP(I77,'Simulador Piramide-Salarios'!$F$57:$J$74,5,0)),(IF((IF((VLOOKUP(I77,'Simulador Piramide-Salarios'!$F$57:$J$74,3,0))&gt;0,(VLOOKUP(I77,'Simulador Piramide-Salarios'!$F$57:$J$74,3,0)),(VLOOKUP(I77,'Simulador Piramide-Salarios'!$E$57:$J$74,5,0))))&gt;0,(IF((VLOOKUP(I77,'Simulador Piramide-Salarios'!$F$57:$J$74,3,0))&gt;0,(VLOOKUP(I77,'Simulador Piramide-Salarios'!$F$57:$J$74,3,0)),(VLOOKUP(I77,'Simulador Piramide-Salarios'!$E$57:$J$74,5,0)))),(VLOOKUP(I77,'Simulador Piramide-Salarios'!$D$57:$J$74,7,0)))))))))))))</f>
        <v>#N/A</v>
      </c>
      <c r="K77" s="200" t="e">
        <f t="shared" ref="K77:K140" si="10">J77-H77</f>
        <v>#N/A</v>
      </c>
      <c r="L77" s="200" t="e">
        <f t="shared" ref="L77:L140" si="11">K77*L$8</f>
        <v>#N/A</v>
      </c>
      <c r="M77" s="211" t="e">
        <f t="shared" ref="M77:M140" si="12">K77/H77</f>
        <v>#N/A</v>
      </c>
      <c r="N77" s="201" t="e">
        <f t="shared" ref="N77:N140" si="13">IF(H77-J77&lt;=0,0,H77-J77)</f>
        <v>#N/A</v>
      </c>
      <c r="O77" s="198">
        <v>0</v>
      </c>
      <c r="P77" s="198">
        <v>0</v>
      </c>
      <c r="Q77" s="200" t="e">
        <f t="shared" ref="Q77:Q140" si="14">IF(L77&lt;=0,0,L77)</f>
        <v>#N/A</v>
      </c>
      <c r="Z77" s="260"/>
    </row>
    <row r="78" spans="1:26" x14ac:dyDescent="0.25">
      <c r="A78" s="180">
        <f t="shared" si="0"/>
        <v>67</v>
      </c>
      <c r="B78" s="296"/>
      <c r="C78" s="306"/>
      <c r="D78" s="304"/>
      <c r="E78" s="305"/>
      <c r="F78" s="296"/>
      <c r="G78" s="216">
        <f t="shared" si="8"/>
        <v>0</v>
      </c>
      <c r="H78" s="279">
        <f t="shared" si="9"/>
        <v>0</v>
      </c>
      <c r="I78" s="280"/>
      <c r="J78" s="202" t="e">
        <f>IF(I78=("Comisario"),(VLOOKUP(I78,'Simulador Piramide-Salarios'!$F$57:$J$74,5,0)),(IF(I78=("Inspector General"),(VLOOKUP(I78,'Simulador Piramide-Salarios'!$F$57:$J$74,5,0)),(IF(I78=("Subinspector"),(VLOOKUP(I78,'Simulador Piramide-Salarios'!$F$57:$J$74,5,0)),(IF(I78=("Inspector"),(VLOOKUP(I78,'Simulador Piramide-Salarios'!$F$57:$J$74,5,0)),(IF(I78=("Inspector Jefe"),(VLOOKUP(I78,'Simulador Piramide-Salarios'!$F$57:$J$74,5,0)),(IF((IF((VLOOKUP(I78,'Simulador Piramide-Salarios'!$F$57:$J$74,3,0))&gt;0,(VLOOKUP(I78,'Simulador Piramide-Salarios'!$F$57:$J$74,3,0)),(VLOOKUP(I78,'Simulador Piramide-Salarios'!$E$57:$J$74,5,0))))&gt;0,(IF((VLOOKUP(I78,'Simulador Piramide-Salarios'!$F$57:$J$74,3,0))&gt;0,(VLOOKUP(I78,'Simulador Piramide-Salarios'!$F$57:$J$74,3,0)),(VLOOKUP(I78,'Simulador Piramide-Salarios'!$E$57:$J$74,5,0)))),(VLOOKUP(I78,'Simulador Piramide-Salarios'!$D$57:$J$74,7,0)))))))))))))</f>
        <v>#N/A</v>
      </c>
      <c r="K78" s="200" t="e">
        <f t="shared" si="10"/>
        <v>#N/A</v>
      </c>
      <c r="L78" s="200" t="e">
        <f t="shared" si="11"/>
        <v>#N/A</v>
      </c>
      <c r="M78" s="211" t="e">
        <f t="shared" si="12"/>
        <v>#N/A</v>
      </c>
      <c r="N78" s="201" t="e">
        <f t="shared" si="13"/>
        <v>#N/A</v>
      </c>
      <c r="O78" s="198">
        <v>0</v>
      </c>
      <c r="P78" s="198">
        <v>0</v>
      </c>
      <c r="Q78" s="200" t="e">
        <f t="shared" si="14"/>
        <v>#N/A</v>
      </c>
      <c r="Z78" s="260"/>
    </row>
    <row r="79" spans="1:26" x14ac:dyDescent="0.25">
      <c r="A79" s="180">
        <f t="shared" si="0"/>
        <v>68</v>
      </c>
      <c r="B79" s="296"/>
      <c r="C79" s="306"/>
      <c r="D79" s="304"/>
      <c r="E79" s="305"/>
      <c r="F79" s="296"/>
      <c r="G79" s="216">
        <f t="shared" si="8"/>
        <v>0</v>
      </c>
      <c r="H79" s="279">
        <f t="shared" si="9"/>
        <v>0</v>
      </c>
      <c r="I79" s="280"/>
      <c r="J79" s="202" t="e">
        <f>IF(I79=("Comisario"),(VLOOKUP(I79,'Simulador Piramide-Salarios'!$F$57:$J$74,5,0)),(IF(I79=("Inspector General"),(VLOOKUP(I79,'Simulador Piramide-Salarios'!$F$57:$J$74,5,0)),(IF(I79=("Subinspector"),(VLOOKUP(I79,'Simulador Piramide-Salarios'!$F$57:$J$74,5,0)),(IF(I79=("Inspector"),(VLOOKUP(I79,'Simulador Piramide-Salarios'!$F$57:$J$74,5,0)),(IF(I79=("Inspector Jefe"),(VLOOKUP(I79,'Simulador Piramide-Salarios'!$F$57:$J$74,5,0)),(IF((IF((VLOOKUP(I79,'Simulador Piramide-Salarios'!$F$57:$J$74,3,0))&gt;0,(VLOOKUP(I79,'Simulador Piramide-Salarios'!$F$57:$J$74,3,0)),(VLOOKUP(I79,'Simulador Piramide-Salarios'!$E$57:$J$74,5,0))))&gt;0,(IF((VLOOKUP(I79,'Simulador Piramide-Salarios'!$F$57:$J$74,3,0))&gt;0,(VLOOKUP(I79,'Simulador Piramide-Salarios'!$F$57:$J$74,3,0)),(VLOOKUP(I79,'Simulador Piramide-Salarios'!$E$57:$J$74,5,0)))),(VLOOKUP(I79,'Simulador Piramide-Salarios'!$D$57:$J$74,7,0)))))))))))))</f>
        <v>#N/A</v>
      </c>
      <c r="K79" s="200" t="e">
        <f t="shared" si="10"/>
        <v>#N/A</v>
      </c>
      <c r="L79" s="200" t="e">
        <f t="shared" si="11"/>
        <v>#N/A</v>
      </c>
      <c r="M79" s="211" t="e">
        <f t="shared" si="12"/>
        <v>#N/A</v>
      </c>
      <c r="N79" s="201" t="e">
        <f t="shared" si="13"/>
        <v>#N/A</v>
      </c>
      <c r="O79" s="198">
        <v>0</v>
      </c>
      <c r="P79" s="198">
        <v>0</v>
      </c>
      <c r="Q79" s="200" t="e">
        <f t="shared" si="14"/>
        <v>#N/A</v>
      </c>
      <c r="Z79" s="260"/>
    </row>
    <row r="80" spans="1:26" x14ac:dyDescent="0.25">
      <c r="A80" s="180">
        <f t="shared" si="0"/>
        <v>69</v>
      </c>
      <c r="B80" s="296"/>
      <c r="C80" s="306"/>
      <c r="D80" s="304"/>
      <c r="E80" s="305"/>
      <c r="F80" s="296"/>
      <c r="G80" s="216">
        <f t="shared" si="8"/>
        <v>0</v>
      </c>
      <c r="H80" s="279">
        <f t="shared" si="9"/>
        <v>0</v>
      </c>
      <c r="I80" s="280"/>
      <c r="J80" s="202" t="e">
        <f>IF(I80=("Comisario"),(VLOOKUP(I80,'Simulador Piramide-Salarios'!$F$57:$J$74,5,0)),(IF(I80=("Inspector General"),(VLOOKUP(I80,'Simulador Piramide-Salarios'!$F$57:$J$74,5,0)),(IF(I80=("Subinspector"),(VLOOKUP(I80,'Simulador Piramide-Salarios'!$F$57:$J$74,5,0)),(IF(I80=("Inspector"),(VLOOKUP(I80,'Simulador Piramide-Salarios'!$F$57:$J$74,5,0)),(IF(I80=("Inspector Jefe"),(VLOOKUP(I80,'Simulador Piramide-Salarios'!$F$57:$J$74,5,0)),(IF((IF((VLOOKUP(I80,'Simulador Piramide-Salarios'!$F$57:$J$74,3,0))&gt;0,(VLOOKUP(I80,'Simulador Piramide-Salarios'!$F$57:$J$74,3,0)),(VLOOKUP(I80,'Simulador Piramide-Salarios'!$E$57:$J$74,5,0))))&gt;0,(IF((VLOOKUP(I80,'Simulador Piramide-Salarios'!$F$57:$J$74,3,0))&gt;0,(VLOOKUP(I80,'Simulador Piramide-Salarios'!$F$57:$J$74,3,0)),(VLOOKUP(I80,'Simulador Piramide-Salarios'!$E$57:$J$74,5,0)))),(VLOOKUP(I80,'Simulador Piramide-Salarios'!$D$57:$J$74,7,0)))))))))))))</f>
        <v>#N/A</v>
      </c>
      <c r="K80" s="200" t="e">
        <f t="shared" si="10"/>
        <v>#N/A</v>
      </c>
      <c r="L80" s="200" t="e">
        <f t="shared" si="11"/>
        <v>#N/A</v>
      </c>
      <c r="M80" s="211" t="e">
        <f t="shared" si="12"/>
        <v>#N/A</v>
      </c>
      <c r="N80" s="201" t="e">
        <f t="shared" si="13"/>
        <v>#N/A</v>
      </c>
      <c r="O80" s="198">
        <v>0</v>
      </c>
      <c r="P80" s="198">
        <v>0</v>
      </c>
      <c r="Q80" s="200" t="e">
        <f t="shared" si="14"/>
        <v>#N/A</v>
      </c>
      <c r="Z80" s="260"/>
    </row>
    <row r="81" spans="1:26" x14ac:dyDescent="0.25">
      <c r="A81" s="180">
        <f t="shared" si="0"/>
        <v>70</v>
      </c>
      <c r="B81" s="296"/>
      <c r="C81" s="306"/>
      <c r="D81" s="304"/>
      <c r="E81" s="305"/>
      <c r="F81" s="296"/>
      <c r="G81" s="216">
        <f t="shared" si="8"/>
        <v>0</v>
      </c>
      <c r="H81" s="279">
        <f t="shared" si="9"/>
        <v>0</v>
      </c>
      <c r="I81" s="280"/>
      <c r="J81" s="202" t="e">
        <f>IF(I81=("Comisario"),(VLOOKUP(I81,'Simulador Piramide-Salarios'!$F$57:$J$74,5,0)),(IF(I81=("Inspector General"),(VLOOKUP(I81,'Simulador Piramide-Salarios'!$F$57:$J$74,5,0)),(IF(I81=("Subinspector"),(VLOOKUP(I81,'Simulador Piramide-Salarios'!$F$57:$J$74,5,0)),(IF(I81=("Inspector"),(VLOOKUP(I81,'Simulador Piramide-Salarios'!$F$57:$J$74,5,0)),(IF(I81=("Inspector Jefe"),(VLOOKUP(I81,'Simulador Piramide-Salarios'!$F$57:$J$74,5,0)),(IF((IF((VLOOKUP(I81,'Simulador Piramide-Salarios'!$F$57:$J$74,3,0))&gt;0,(VLOOKUP(I81,'Simulador Piramide-Salarios'!$F$57:$J$74,3,0)),(VLOOKUP(I81,'Simulador Piramide-Salarios'!$E$57:$J$74,5,0))))&gt;0,(IF((VLOOKUP(I81,'Simulador Piramide-Salarios'!$F$57:$J$74,3,0))&gt;0,(VLOOKUP(I81,'Simulador Piramide-Salarios'!$F$57:$J$74,3,0)),(VLOOKUP(I81,'Simulador Piramide-Salarios'!$E$57:$J$74,5,0)))),(VLOOKUP(I81,'Simulador Piramide-Salarios'!$D$57:$J$74,7,0)))))))))))))</f>
        <v>#N/A</v>
      </c>
      <c r="K81" s="200" t="e">
        <f t="shared" si="10"/>
        <v>#N/A</v>
      </c>
      <c r="L81" s="200" t="e">
        <f t="shared" si="11"/>
        <v>#N/A</v>
      </c>
      <c r="M81" s="211" t="e">
        <f t="shared" si="12"/>
        <v>#N/A</v>
      </c>
      <c r="N81" s="201" t="e">
        <f t="shared" si="13"/>
        <v>#N/A</v>
      </c>
      <c r="O81" s="198">
        <v>0</v>
      </c>
      <c r="P81" s="198">
        <v>0</v>
      </c>
      <c r="Q81" s="200" t="e">
        <f t="shared" si="14"/>
        <v>#N/A</v>
      </c>
      <c r="Z81" s="260"/>
    </row>
    <row r="82" spans="1:26" x14ac:dyDescent="0.25">
      <c r="A82" s="180">
        <f t="shared" si="0"/>
        <v>71</v>
      </c>
      <c r="B82" s="296"/>
      <c r="C82" s="306"/>
      <c r="D82" s="304"/>
      <c r="E82" s="305"/>
      <c r="F82" s="296"/>
      <c r="G82" s="216">
        <f t="shared" si="8"/>
        <v>0</v>
      </c>
      <c r="H82" s="279">
        <f t="shared" si="9"/>
        <v>0</v>
      </c>
      <c r="I82" s="280"/>
      <c r="J82" s="202" t="e">
        <f>IF(I82=("Comisario"),(VLOOKUP(I82,'Simulador Piramide-Salarios'!$F$57:$J$74,5,0)),(IF(I82=("Inspector General"),(VLOOKUP(I82,'Simulador Piramide-Salarios'!$F$57:$J$74,5,0)),(IF(I82=("Subinspector"),(VLOOKUP(I82,'Simulador Piramide-Salarios'!$F$57:$J$74,5,0)),(IF(I82=("Inspector"),(VLOOKUP(I82,'Simulador Piramide-Salarios'!$F$57:$J$74,5,0)),(IF(I82=("Inspector Jefe"),(VLOOKUP(I82,'Simulador Piramide-Salarios'!$F$57:$J$74,5,0)),(IF((IF((VLOOKUP(I82,'Simulador Piramide-Salarios'!$F$57:$J$74,3,0))&gt;0,(VLOOKUP(I82,'Simulador Piramide-Salarios'!$F$57:$J$74,3,0)),(VLOOKUP(I82,'Simulador Piramide-Salarios'!$E$57:$J$74,5,0))))&gt;0,(IF((VLOOKUP(I82,'Simulador Piramide-Salarios'!$F$57:$J$74,3,0))&gt;0,(VLOOKUP(I82,'Simulador Piramide-Salarios'!$F$57:$J$74,3,0)),(VLOOKUP(I82,'Simulador Piramide-Salarios'!$E$57:$J$74,5,0)))),(VLOOKUP(I82,'Simulador Piramide-Salarios'!$D$57:$J$74,7,0)))))))))))))</f>
        <v>#N/A</v>
      </c>
      <c r="K82" s="200" t="e">
        <f t="shared" si="10"/>
        <v>#N/A</v>
      </c>
      <c r="L82" s="200" t="e">
        <f t="shared" si="11"/>
        <v>#N/A</v>
      </c>
      <c r="M82" s="211" t="e">
        <f t="shared" si="12"/>
        <v>#N/A</v>
      </c>
      <c r="N82" s="201" t="e">
        <f t="shared" si="13"/>
        <v>#N/A</v>
      </c>
      <c r="O82" s="198">
        <v>0</v>
      </c>
      <c r="P82" s="198">
        <v>0</v>
      </c>
      <c r="Q82" s="200" t="e">
        <f t="shared" si="14"/>
        <v>#N/A</v>
      </c>
      <c r="Z82" s="260"/>
    </row>
    <row r="83" spans="1:26" x14ac:dyDescent="0.25">
      <c r="A83" s="180">
        <f t="shared" si="0"/>
        <v>72</v>
      </c>
      <c r="B83" s="296"/>
      <c r="C83" s="306"/>
      <c r="D83" s="304"/>
      <c r="E83" s="305"/>
      <c r="F83" s="296"/>
      <c r="G83" s="216">
        <f t="shared" si="8"/>
        <v>0</v>
      </c>
      <c r="H83" s="279">
        <f t="shared" si="9"/>
        <v>0</v>
      </c>
      <c r="I83" s="280"/>
      <c r="J83" s="202" t="e">
        <f>IF(I83=("Comisario"),(VLOOKUP(I83,'Simulador Piramide-Salarios'!$F$57:$J$74,5,0)),(IF(I83=("Inspector General"),(VLOOKUP(I83,'Simulador Piramide-Salarios'!$F$57:$J$74,5,0)),(IF(I83=("Subinspector"),(VLOOKUP(I83,'Simulador Piramide-Salarios'!$F$57:$J$74,5,0)),(IF(I83=("Inspector"),(VLOOKUP(I83,'Simulador Piramide-Salarios'!$F$57:$J$74,5,0)),(IF(I83=("Inspector Jefe"),(VLOOKUP(I83,'Simulador Piramide-Salarios'!$F$57:$J$74,5,0)),(IF((IF((VLOOKUP(I83,'Simulador Piramide-Salarios'!$F$57:$J$74,3,0))&gt;0,(VLOOKUP(I83,'Simulador Piramide-Salarios'!$F$57:$J$74,3,0)),(VLOOKUP(I83,'Simulador Piramide-Salarios'!$E$57:$J$74,5,0))))&gt;0,(IF((VLOOKUP(I83,'Simulador Piramide-Salarios'!$F$57:$J$74,3,0))&gt;0,(VLOOKUP(I83,'Simulador Piramide-Salarios'!$F$57:$J$74,3,0)),(VLOOKUP(I83,'Simulador Piramide-Salarios'!$E$57:$J$74,5,0)))),(VLOOKUP(I83,'Simulador Piramide-Salarios'!$D$57:$J$74,7,0)))))))))))))</f>
        <v>#N/A</v>
      </c>
      <c r="K83" s="200" t="e">
        <f t="shared" si="10"/>
        <v>#N/A</v>
      </c>
      <c r="L83" s="200" t="e">
        <f t="shared" si="11"/>
        <v>#N/A</v>
      </c>
      <c r="M83" s="211" t="e">
        <f t="shared" si="12"/>
        <v>#N/A</v>
      </c>
      <c r="N83" s="201" t="e">
        <f t="shared" si="13"/>
        <v>#N/A</v>
      </c>
      <c r="O83" s="198">
        <v>0</v>
      </c>
      <c r="P83" s="198">
        <v>0</v>
      </c>
      <c r="Q83" s="200" t="e">
        <f t="shared" si="14"/>
        <v>#N/A</v>
      </c>
      <c r="Z83" s="260"/>
    </row>
    <row r="84" spans="1:26" x14ac:dyDescent="0.25">
      <c r="A84" s="180">
        <f t="shared" si="0"/>
        <v>73</v>
      </c>
      <c r="B84" s="296"/>
      <c r="C84" s="306"/>
      <c r="D84" s="304"/>
      <c r="E84" s="305"/>
      <c r="F84" s="296"/>
      <c r="G84" s="216">
        <f t="shared" si="8"/>
        <v>0</v>
      </c>
      <c r="H84" s="279">
        <f t="shared" si="9"/>
        <v>0</v>
      </c>
      <c r="I84" s="280"/>
      <c r="J84" s="202" t="e">
        <f>IF(I84=("Comisario"),(VLOOKUP(I84,'Simulador Piramide-Salarios'!$F$57:$J$74,5,0)),(IF(I84=("Inspector General"),(VLOOKUP(I84,'Simulador Piramide-Salarios'!$F$57:$J$74,5,0)),(IF(I84=("Subinspector"),(VLOOKUP(I84,'Simulador Piramide-Salarios'!$F$57:$J$74,5,0)),(IF(I84=("Inspector"),(VLOOKUP(I84,'Simulador Piramide-Salarios'!$F$57:$J$74,5,0)),(IF(I84=("Inspector Jefe"),(VLOOKUP(I84,'Simulador Piramide-Salarios'!$F$57:$J$74,5,0)),(IF((IF((VLOOKUP(I84,'Simulador Piramide-Salarios'!$F$57:$J$74,3,0))&gt;0,(VLOOKUP(I84,'Simulador Piramide-Salarios'!$F$57:$J$74,3,0)),(VLOOKUP(I84,'Simulador Piramide-Salarios'!$E$57:$J$74,5,0))))&gt;0,(IF((VLOOKUP(I84,'Simulador Piramide-Salarios'!$F$57:$J$74,3,0))&gt;0,(VLOOKUP(I84,'Simulador Piramide-Salarios'!$F$57:$J$74,3,0)),(VLOOKUP(I84,'Simulador Piramide-Salarios'!$E$57:$J$74,5,0)))),(VLOOKUP(I84,'Simulador Piramide-Salarios'!$D$57:$J$74,7,0)))))))))))))</f>
        <v>#N/A</v>
      </c>
      <c r="K84" s="200" t="e">
        <f t="shared" si="10"/>
        <v>#N/A</v>
      </c>
      <c r="L84" s="200" t="e">
        <f t="shared" si="11"/>
        <v>#N/A</v>
      </c>
      <c r="M84" s="211" t="e">
        <f t="shared" si="12"/>
        <v>#N/A</v>
      </c>
      <c r="N84" s="201" t="e">
        <f t="shared" si="13"/>
        <v>#N/A</v>
      </c>
      <c r="O84" s="198">
        <v>0</v>
      </c>
      <c r="P84" s="198">
        <v>0</v>
      </c>
      <c r="Q84" s="200" t="e">
        <f t="shared" si="14"/>
        <v>#N/A</v>
      </c>
      <c r="Z84" s="260"/>
    </row>
    <row r="85" spans="1:26" x14ac:dyDescent="0.25">
      <c r="A85" s="180">
        <f t="shared" si="0"/>
        <v>74</v>
      </c>
      <c r="B85" s="296"/>
      <c r="C85" s="306"/>
      <c r="D85" s="304"/>
      <c r="E85" s="305"/>
      <c r="F85" s="296"/>
      <c r="G85" s="216">
        <f t="shared" si="8"/>
        <v>0</v>
      </c>
      <c r="H85" s="279">
        <f t="shared" si="9"/>
        <v>0</v>
      </c>
      <c r="I85" s="280"/>
      <c r="J85" s="202" t="e">
        <f>IF(I85=("Comisario"),(VLOOKUP(I85,'Simulador Piramide-Salarios'!$F$57:$J$74,5,0)),(IF(I85=("Inspector General"),(VLOOKUP(I85,'Simulador Piramide-Salarios'!$F$57:$J$74,5,0)),(IF(I85=("Subinspector"),(VLOOKUP(I85,'Simulador Piramide-Salarios'!$F$57:$J$74,5,0)),(IF(I85=("Inspector"),(VLOOKUP(I85,'Simulador Piramide-Salarios'!$F$57:$J$74,5,0)),(IF(I85=("Inspector Jefe"),(VLOOKUP(I85,'Simulador Piramide-Salarios'!$F$57:$J$74,5,0)),(IF((IF((VLOOKUP(I85,'Simulador Piramide-Salarios'!$F$57:$J$74,3,0))&gt;0,(VLOOKUP(I85,'Simulador Piramide-Salarios'!$F$57:$J$74,3,0)),(VLOOKUP(I85,'Simulador Piramide-Salarios'!$E$57:$J$74,5,0))))&gt;0,(IF((VLOOKUP(I85,'Simulador Piramide-Salarios'!$F$57:$J$74,3,0))&gt;0,(VLOOKUP(I85,'Simulador Piramide-Salarios'!$F$57:$J$74,3,0)),(VLOOKUP(I85,'Simulador Piramide-Salarios'!$E$57:$J$74,5,0)))),(VLOOKUP(I85,'Simulador Piramide-Salarios'!$D$57:$J$74,7,0)))))))))))))</f>
        <v>#N/A</v>
      </c>
      <c r="K85" s="200" t="e">
        <f t="shared" si="10"/>
        <v>#N/A</v>
      </c>
      <c r="L85" s="200" t="e">
        <f t="shared" si="11"/>
        <v>#N/A</v>
      </c>
      <c r="M85" s="211" t="e">
        <f t="shared" si="12"/>
        <v>#N/A</v>
      </c>
      <c r="N85" s="201" t="e">
        <f t="shared" si="13"/>
        <v>#N/A</v>
      </c>
      <c r="O85" s="198">
        <v>0</v>
      </c>
      <c r="P85" s="198">
        <v>0</v>
      </c>
      <c r="Q85" s="200" t="e">
        <f t="shared" si="14"/>
        <v>#N/A</v>
      </c>
      <c r="Z85" s="260"/>
    </row>
    <row r="86" spans="1:26" x14ac:dyDescent="0.25">
      <c r="A86" s="180">
        <f t="shared" si="0"/>
        <v>75</v>
      </c>
      <c r="B86" s="296"/>
      <c r="C86" s="306"/>
      <c r="D86" s="304"/>
      <c r="E86" s="305"/>
      <c r="F86" s="296"/>
      <c r="G86" s="216">
        <f t="shared" si="8"/>
        <v>0</v>
      </c>
      <c r="H86" s="279">
        <f t="shared" si="9"/>
        <v>0</v>
      </c>
      <c r="I86" s="280"/>
      <c r="J86" s="202" t="e">
        <f>IF(I86=("Comisario"),(VLOOKUP(I86,'Simulador Piramide-Salarios'!$F$57:$J$74,5,0)),(IF(I86=("Inspector General"),(VLOOKUP(I86,'Simulador Piramide-Salarios'!$F$57:$J$74,5,0)),(IF(I86=("Subinspector"),(VLOOKUP(I86,'Simulador Piramide-Salarios'!$F$57:$J$74,5,0)),(IF(I86=("Inspector"),(VLOOKUP(I86,'Simulador Piramide-Salarios'!$F$57:$J$74,5,0)),(IF(I86=("Inspector Jefe"),(VLOOKUP(I86,'Simulador Piramide-Salarios'!$F$57:$J$74,5,0)),(IF((IF((VLOOKUP(I86,'Simulador Piramide-Salarios'!$F$57:$J$74,3,0))&gt;0,(VLOOKUP(I86,'Simulador Piramide-Salarios'!$F$57:$J$74,3,0)),(VLOOKUP(I86,'Simulador Piramide-Salarios'!$E$57:$J$74,5,0))))&gt;0,(IF((VLOOKUP(I86,'Simulador Piramide-Salarios'!$F$57:$J$74,3,0))&gt;0,(VLOOKUP(I86,'Simulador Piramide-Salarios'!$F$57:$J$74,3,0)),(VLOOKUP(I86,'Simulador Piramide-Salarios'!$E$57:$J$74,5,0)))),(VLOOKUP(I86,'Simulador Piramide-Salarios'!$D$57:$J$74,7,0)))))))))))))</f>
        <v>#N/A</v>
      </c>
      <c r="K86" s="200" t="e">
        <f t="shared" si="10"/>
        <v>#N/A</v>
      </c>
      <c r="L86" s="200" t="e">
        <f t="shared" si="11"/>
        <v>#N/A</v>
      </c>
      <c r="M86" s="211" t="e">
        <f t="shared" si="12"/>
        <v>#N/A</v>
      </c>
      <c r="N86" s="201" t="e">
        <f t="shared" si="13"/>
        <v>#N/A</v>
      </c>
      <c r="O86" s="198">
        <v>0</v>
      </c>
      <c r="P86" s="198">
        <v>0</v>
      </c>
      <c r="Q86" s="200" t="e">
        <f t="shared" si="14"/>
        <v>#N/A</v>
      </c>
      <c r="Z86" s="260"/>
    </row>
    <row r="87" spans="1:26" x14ac:dyDescent="0.25">
      <c r="A87" s="180">
        <f t="shared" si="0"/>
        <v>76</v>
      </c>
      <c r="B87" s="296"/>
      <c r="C87" s="306"/>
      <c r="D87" s="304"/>
      <c r="E87" s="305"/>
      <c r="F87" s="296"/>
      <c r="G87" s="216">
        <f t="shared" si="8"/>
        <v>0</v>
      </c>
      <c r="H87" s="279">
        <f t="shared" si="9"/>
        <v>0</v>
      </c>
      <c r="I87" s="280"/>
      <c r="J87" s="202" t="e">
        <f>IF(I87=("Comisario"),(VLOOKUP(I87,'Simulador Piramide-Salarios'!$F$57:$J$74,5,0)),(IF(I87=("Inspector General"),(VLOOKUP(I87,'Simulador Piramide-Salarios'!$F$57:$J$74,5,0)),(IF(I87=("Subinspector"),(VLOOKUP(I87,'Simulador Piramide-Salarios'!$F$57:$J$74,5,0)),(IF(I87=("Inspector"),(VLOOKUP(I87,'Simulador Piramide-Salarios'!$F$57:$J$74,5,0)),(IF(I87=("Inspector Jefe"),(VLOOKUP(I87,'Simulador Piramide-Salarios'!$F$57:$J$74,5,0)),(IF((IF((VLOOKUP(I87,'Simulador Piramide-Salarios'!$F$57:$J$74,3,0))&gt;0,(VLOOKUP(I87,'Simulador Piramide-Salarios'!$F$57:$J$74,3,0)),(VLOOKUP(I87,'Simulador Piramide-Salarios'!$E$57:$J$74,5,0))))&gt;0,(IF((VLOOKUP(I87,'Simulador Piramide-Salarios'!$F$57:$J$74,3,0))&gt;0,(VLOOKUP(I87,'Simulador Piramide-Salarios'!$F$57:$J$74,3,0)),(VLOOKUP(I87,'Simulador Piramide-Salarios'!$E$57:$J$74,5,0)))),(VLOOKUP(I87,'Simulador Piramide-Salarios'!$D$57:$J$74,7,0)))))))))))))</f>
        <v>#N/A</v>
      </c>
      <c r="K87" s="200" t="e">
        <f t="shared" si="10"/>
        <v>#N/A</v>
      </c>
      <c r="L87" s="200" t="e">
        <f t="shared" si="11"/>
        <v>#N/A</v>
      </c>
      <c r="M87" s="211" t="e">
        <f t="shared" si="12"/>
        <v>#N/A</v>
      </c>
      <c r="N87" s="201" t="e">
        <f t="shared" si="13"/>
        <v>#N/A</v>
      </c>
      <c r="O87" s="198">
        <v>0</v>
      </c>
      <c r="P87" s="198">
        <v>0</v>
      </c>
      <c r="Q87" s="200" t="e">
        <f t="shared" si="14"/>
        <v>#N/A</v>
      </c>
      <c r="Z87" s="260"/>
    </row>
    <row r="88" spans="1:26" x14ac:dyDescent="0.25">
      <c r="A88" s="180">
        <f t="shared" si="0"/>
        <v>77</v>
      </c>
      <c r="B88" s="296"/>
      <c r="C88" s="306"/>
      <c r="D88" s="304"/>
      <c r="E88" s="305"/>
      <c r="F88" s="296"/>
      <c r="G88" s="216">
        <f t="shared" si="8"/>
        <v>0</v>
      </c>
      <c r="H88" s="279">
        <f t="shared" si="9"/>
        <v>0</v>
      </c>
      <c r="I88" s="280"/>
      <c r="J88" s="202" t="e">
        <f>IF(I88=("Comisario"),(VLOOKUP(I88,'Simulador Piramide-Salarios'!$F$57:$J$74,5,0)),(IF(I88=("Inspector General"),(VLOOKUP(I88,'Simulador Piramide-Salarios'!$F$57:$J$74,5,0)),(IF(I88=("Subinspector"),(VLOOKUP(I88,'Simulador Piramide-Salarios'!$F$57:$J$74,5,0)),(IF(I88=("Inspector"),(VLOOKUP(I88,'Simulador Piramide-Salarios'!$F$57:$J$74,5,0)),(IF(I88=("Inspector Jefe"),(VLOOKUP(I88,'Simulador Piramide-Salarios'!$F$57:$J$74,5,0)),(IF((IF((VLOOKUP(I88,'Simulador Piramide-Salarios'!$F$57:$J$74,3,0))&gt;0,(VLOOKUP(I88,'Simulador Piramide-Salarios'!$F$57:$J$74,3,0)),(VLOOKUP(I88,'Simulador Piramide-Salarios'!$E$57:$J$74,5,0))))&gt;0,(IF((VLOOKUP(I88,'Simulador Piramide-Salarios'!$F$57:$J$74,3,0))&gt;0,(VLOOKUP(I88,'Simulador Piramide-Salarios'!$F$57:$J$74,3,0)),(VLOOKUP(I88,'Simulador Piramide-Salarios'!$E$57:$J$74,5,0)))),(VLOOKUP(I88,'Simulador Piramide-Salarios'!$D$57:$J$74,7,0)))))))))))))</f>
        <v>#N/A</v>
      </c>
      <c r="K88" s="200" t="e">
        <f t="shared" si="10"/>
        <v>#N/A</v>
      </c>
      <c r="L88" s="200" t="e">
        <f t="shared" si="11"/>
        <v>#N/A</v>
      </c>
      <c r="M88" s="211" t="e">
        <f t="shared" si="12"/>
        <v>#N/A</v>
      </c>
      <c r="N88" s="201" t="e">
        <f t="shared" si="13"/>
        <v>#N/A</v>
      </c>
      <c r="O88" s="198">
        <v>0</v>
      </c>
      <c r="P88" s="198">
        <v>0</v>
      </c>
      <c r="Q88" s="200" t="e">
        <f t="shared" si="14"/>
        <v>#N/A</v>
      </c>
      <c r="Z88" s="260"/>
    </row>
    <row r="89" spans="1:26" x14ac:dyDescent="0.25">
      <c r="A89" s="180">
        <f t="shared" si="0"/>
        <v>78</v>
      </c>
      <c r="B89" s="296"/>
      <c r="C89" s="306"/>
      <c r="D89" s="304"/>
      <c r="E89" s="305"/>
      <c r="F89" s="296"/>
      <c r="G89" s="216">
        <f t="shared" si="8"/>
        <v>0</v>
      </c>
      <c r="H89" s="279">
        <f t="shared" si="9"/>
        <v>0</v>
      </c>
      <c r="I89" s="280"/>
      <c r="J89" s="202" t="e">
        <f>IF(I89=("Comisario"),(VLOOKUP(I89,'Simulador Piramide-Salarios'!$F$57:$J$74,5,0)),(IF(I89=("Inspector General"),(VLOOKUP(I89,'Simulador Piramide-Salarios'!$F$57:$J$74,5,0)),(IF(I89=("Subinspector"),(VLOOKUP(I89,'Simulador Piramide-Salarios'!$F$57:$J$74,5,0)),(IF(I89=("Inspector"),(VLOOKUP(I89,'Simulador Piramide-Salarios'!$F$57:$J$74,5,0)),(IF(I89=("Inspector Jefe"),(VLOOKUP(I89,'Simulador Piramide-Salarios'!$F$57:$J$74,5,0)),(IF((IF((VLOOKUP(I89,'Simulador Piramide-Salarios'!$F$57:$J$74,3,0))&gt;0,(VLOOKUP(I89,'Simulador Piramide-Salarios'!$F$57:$J$74,3,0)),(VLOOKUP(I89,'Simulador Piramide-Salarios'!$E$57:$J$74,5,0))))&gt;0,(IF((VLOOKUP(I89,'Simulador Piramide-Salarios'!$F$57:$J$74,3,0))&gt;0,(VLOOKUP(I89,'Simulador Piramide-Salarios'!$F$57:$J$74,3,0)),(VLOOKUP(I89,'Simulador Piramide-Salarios'!$E$57:$J$74,5,0)))),(VLOOKUP(I89,'Simulador Piramide-Salarios'!$D$57:$J$74,7,0)))))))))))))</f>
        <v>#N/A</v>
      </c>
      <c r="K89" s="200" t="e">
        <f t="shared" si="10"/>
        <v>#N/A</v>
      </c>
      <c r="L89" s="200" t="e">
        <f t="shared" si="11"/>
        <v>#N/A</v>
      </c>
      <c r="M89" s="211" t="e">
        <f t="shared" si="12"/>
        <v>#N/A</v>
      </c>
      <c r="N89" s="201" t="e">
        <f t="shared" si="13"/>
        <v>#N/A</v>
      </c>
      <c r="O89" s="198">
        <v>0</v>
      </c>
      <c r="P89" s="198">
        <v>0</v>
      </c>
      <c r="Q89" s="200" t="e">
        <f t="shared" si="14"/>
        <v>#N/A</v>
      </c>
      <c r="Z89" s="260"/>
    </row>
    <row r="90" spans="1:26" x14ac:dyDescent="0.25">
      <c r="A90" s="180">
        <f t="shared" si="0"/>
        <v>79</v>
      </c>
      <c r="B90" s="296"/>
      <c r="C90" s="306"/>
      <c r="D90" s="304"/>
      <c r="E90" s="305"/>
      <c r="F90" s="296"/>
      <c r="G90" s="216">
        <f t="shared" si="8"/>
        <v>0</v>
      </c>
      <c r="H90" s="279">
        <f t="shared" si="9"/>
        <v>0</v>
      </c>
      <c r="I90" s="280"/>
      <c r="J90" s="202" t="e">
        <f>IF(I90=("Comisario"),(VLOOKUP(I90,'Simulador Piramide-Salarios'!$F$57:$J$74,5,0)),(IF(I90=("Inspector General"),(VLOOKUP(I90,'Simulador Piramide-Salarios'!$F$57:$J$74,5,0)),(IF(I90=("Subinspector"),(VLOOKUP(I90,'Simulador Piramide-Salarios'!$F$57:$J$74,5,0)),(IF(I90=("Inspector"),(VLOOKUP(I90,'Simulador Piramide-Salarios'!$F$57:$J$74,5,0)),(IF(I90=("Inspector Jefe"),(VLOOKUP(I90,'Simulador Piramide-Salarios'!$F$57:$J$74,5,0)),(IF((IF((VLOOKUP(I90,'Simulador Piramide-Salarios'!$F$57:$J$74,3,0))&gt;0,(VLOOKUP(I90,'Simulador Piramide-Salarios'!$F$57:$J$74,3,0)),(VLOOKUP(I90,'Simulador Piramide-Salarios'!$E$57:$J$74,5,0))))&gt;0,(IF((VLOOKUP(I90,'Simulador Piramide-Salarios'!$F$57:$J$74,3,0))&gt;0,(VLOOKUP(I90,'Simulador Piramide-Salarios'!$F$57:$J$74,3,0)),(VLOOKUP(I90,'Simulador Piramide-Salarios'!$E$57:$J$74,5,0)))),(VLOOKUP(I90,'Simulador Piramide-Salarios'!$D$57:$J$74,7,0)))))))))))))</f>
        <v>#N/A</v>
      </c>
      <c r="K90" s="200" t="e">
        <f t="shared" si="10"/>
        <v>#N/A</v>
      </c>
      <c r="L90" s="200" t="e">
        <f t="shared" si="11"/>
        <v>#N/A</v>
      </c>
      <c r="M90" s="211" t="e">
        <f t="shared" si="12"/>
        <v>#N/A</v>
      </c>
      <c r="N90" s="201" t="e">
        <f t="shared" si="13"/>
        <v>#N/A</v>
      </c>
      <c r="O90" s="198">
        <v>0</v>
      </c>
      <c r="P90" s="198">
        <v>0</v>
      </c>
      <c r="Q90" s="200" t="e">
        <f t="shared" si="14"/>
        <v>#N/A</v>
      </c>
      <c r="Z90" s="260"/>
    </row>
    <row r="91" spans="1:26" x14ac:dyDescent="0.25">
      <c r="A91" s="180">
        <f t="shared" si="0"/>
        <v>80</v>
      </c>
      <c r="B91" s="296"/>
      <c r="C91" s="306"/>
      <c r="D91" s="304"/>
      <c r="E91" s="305"/>
      <c r="F91" s="296"/>
      <c r="G91" s="216">
        <f t="shared" si="8"/>
        <v>0</v>
      </c>
      <c r="H91" s="279">
        <f t="shared" si="9"/>
        <v>0</v>
      </c>
      <c r="I91" s="280"/>
      <c r="J91" s="202" t="e">
        <f>IF(I91=("Comisario"),(VLOOKUP(I91,'Simulador Piramide-Salarios'!$F$57:$J$74,5,0)),(IF(I91=("Inspector General"),(VLOOKUP(I91,'Simulador Piramide-Salarios'!$F$57:$J$74,5,0)),(IF(I91=("Subinspector"),(VLOOKUP(I91,'Simulador Piramide-Salarios'!$F$57:$J$74,5,0)),(IF(I91=("Inspector"),(VLOOKUP(I91,'Simulador Piramide-Salarios'!$F$57:$J$74,5,0)),(IF(I91=("Inspector Jefe"),(VLOOKUP(I91,'Simulador Piramide-Salarios'!$F$57:$J$74,5,0)),(IF((IF((VLOOKUP(I91,'Simulador Piramide-Salarios'!$F$57:$J$74,3,0))&gt;0,(VLOOKUP(I91,'Simulador Piramide-Salarios'!$F$57:$J$74,3,0)),(VLOOKUP(I91,'Simulador Piramide-Salarios'!$E$57:$J$74,5,0))))&gt;0,(IF((VLOOKUP(I91,'Simulador Piramide-Salarios'!$F$57:$J$74,3,0))&gt;0,(VLOOKUP(I91,'Simulador Piramide-Salarios'!$F$57:$J$74,3,0)),(VLOOKUP(I91,'Simulador Piramide-Salarios'!$E$57:$J$74,5,0)))),(VLOOKUP(I91,'Simulador Piramide-Salarios'!$D$57:$J$74,7,0)))))))))))))</f>
        <v>#N/A</v>
      </c>
      <c r="K91" s="200" t="e">
        <f t="shared" si="10"/>
        <v>#N/A</v>
      </c>
      <c r="L91" s="200" t="e">
        <f t="shared" si="11"/>
        <v>#N/A</v>
      </c>
      <c r="M91" s="211" t="e">
        <f t="shared" si="12"/>
        <v>#N/A</v>
      </c>
      <c r="N91" s="201" t="e">
        <f t="shared" si="13"/>
        <v>#N/A</v>
      </c>
      <c r="O91" s="198">
        <v>0</v>
      </c>
      <c r="P91" s="198">
        <v>0</v>
      </c>
      <c r="Q91" s="200" t="e">
        <f t="shared" si="14"/>
        <v>#N/A</v>
      </c>
      <c r="Z91" s="260"/>
    </row>
    <row r="92" spans="1:26" x14ac:dyDescent="0.25">
      <c r="A92" s="180">
        <f t="shared" si="0"/>
        <v>81</v>
      </c>
      <c r="B92" s="296"/>
      <c r="C92" s="306"/>
      <c r="D92" s="304"/>
      <c r="E92" s="305"/>
      <c r="F92" s="296"/>
      <c r="G92" s="216">
        <f t="shared" si="8"/>
        <v>0</v>
      </c>
      <c r="H92" s="279">
        <f t="shared" si="9"/>
        <v>0</v>
      </c>
      <c r="I92" s="280"/>
      <c r="J92" s="202" t="e">
        <f>IF(I92=("Comisario"),(VLOOKUP(I92,'Simulador Piramide-Salarios'!$F$57:$J$74,5,0)),(IF(I92=("Inspector General"),(VLOOKUP(I92,'Simulador Piramide-Salarios'!$F$57:$J$74,5,0)),(IF(I92=("Subinspector"),(VLOOKUP(I92,'Simulador Piramide-Salarios'!$F$57:$J$74,5,0)),(IF(I92=("Inspector"),(VLOOKUP(I92,'Simulador Piramide-Salarios'!$F$57:$J$74,5,0)),(IF(I92=("Inspector Jefe"),(VLOOKUP(I92,'Simulador Piramide-Salarios'!$F$57:$J$74,5,0)),(IF((IF((VLOOKUP(I92,'Simulador Piramide-Salarios'!$F$57:$J$74,3,0))&gt;0,(VLOOKUP(I92,'Simulador Piramide-Salarios'!$F$57:$J$74,3,0)),(VLOOKUP(I92,'Simulador Piramide-Salarios'!$E$57:$J$74,5,0))))&gt;0,(IF((VLOOKUP(I92,'Simulador Piramide-Salarios'!$F$57:$J$74,3,0))&gt;0,(VLOOKUP(I92,'Simulador Piramide-Salarios'!$F$57:$J$74,3,0)),(VLOOKUP(I92,'Simulador Piramide-Salarios'!$E$57:$J$74,5,0)))),(VLOOKUP(I92,'Simulador Piramide-Salarios'!$D$57:$J$74,7,0)))))))))))))</f>
        <v>#N/A</v>
      </c>
      <c r="K92" s="200" t="e">
        <f t="shared" si="10"/>
        <v>#N/A</v>
      </c>
      <c r="L92" s="200" t="e">
        <f t="shared" si="11"/>
        <v>#N/A</v>
      </c>
      <c r="M92" s="211" t="e">
        <f t="shared" si="12"/>
        <v>#N/A</v>
      </c>
      <c r="N92" s="201" t="e">
        <f t="shared" si="13"/>
        <v>#N/A</v>
      </c>
      <c r="O92" s="198">
        <v>0</v>
      </c>
      <c r="P92" s="198">
        <v>0</v>
      </c>
      <c r="Q92" s="200" t="e">
        <f t="shared" si="14"/>
        <v>#N/A</v>
      </c>
      <c r="Z92" s="260"/>
    </row>
    <row r="93" spans="1:26" x14ac:dyDescent="0.25">
      <c r="A93" s="180">
        <f t="shared" si="0"/>
        <v>82</v>
      </c>
      <c r="B93" s="296"/>
      <c r="C93" s="306"/>
      <c r="D93" s="304"/>
      <c r="E93" s="305"/>
      <c r="F93" s="296"/>
      <c r="G93" s="216">
        <f t="shared" si="8"/>
        <v>0</v>
      </c>
      <c r="H93" s="279">
        <f t="shared" si="9"/>
        <v>0</v>
      </c>
      <c r="I93" s="280"/>
      <c r="J93" s="202" t="e">
        <f>IF(I93=("Comisario"),(VLOOKUP(I93,'Simulador Piramide-Salarios'!$F$57:$J$74,5,0)),(IF(I93=("Inspector General"),(VLOOKUP(I93,'Simulador Piramide-Salarios'!$F$57:$J$74,5,0)),(IF(I93=("Subinspector"),(VLOOKUP(I93,'Simulador Piramide-Salarios'!$F$57:$J$74,5,0)),(IF(I93=("Inspector"),(VLOOKUP(I93,'Simulador Piramide-Salarios'!$F$57:$J$74,5,0)),(IF(I93=("Inspector Jefe"),(VLOOKUP(I93,'Simulador Piramide-Salarios'!$F$57:$J$74,5,0)),(IF((IF((VLOOKUP(I93,'Simulador Piramide-Salarios'!$F$57:$J$74,3,0))&gt;0,(VLOOKUP(I93,'Simulador Piramide-Salarios'!$F$57:$J$74,3,0)),(VLOOKUP(I93,'Simulador Piramide-Salarios'!$E$57:$J$74,5,0))))&gt;0,(IF((VLOOKUP(I93,'Simulador Piramide-Salarios'!$F$57:$J$74,3,0))&gt;0,(VLOOKUP(I93,'Simulador Piramide-Salarios'!$F$57:$J$74,3,0)),(VLOOKUP(I93,'Simulador Piramide-Salarios'!$E$57:$J$74,5,0)))),(VLOOKUP(I93,'Simulador Piramide-Salarios'!$D$57:$J$74,7,0)))))))))))))</f>
        <v>#N/A</v>
      </c>
      <c r="K93" s="200" t="e">
        <f t="shared" si="10"/>
        <v>#N/A</v>
      </c>
      <c r="L93" s="200" t="e">
        <f t="shared" si="11"/>
        <v>#N/A</v>
      </c>
      <c r="M93" s="211" t="e">
        <f t="shared" si="12"/>
        <v>#N/A</v>
      </c>
      <c r="N93" s="201" t="e">
        <f t="shared" si="13"/>
        <v>#N/A</v>
      </c>
      <c r="O93" s="198">
        <v>0</v>
      </c>
      <c r="P93" s="198">
        <v>0</v>
      </c>
      <c r="Q93" s="200" t="e">
        <f t="shared" si="14"/>
        <v>#N/A</v>
      </c>
      <c r="Z93" s="260"/>
    </row>
    <row r="94" spans="1:26" x14ac:dyDescent="0.25">
      <c r="A94" s="180">
        <f t="shared" si="0"/>
        <v>83</v>
      </c>
      <c r="B94" s="296"/>
      <c r="C94" s="306"/>
      <c r="D94" s="304"/>
      <c r="E94" s="305"/>
      <c r="F94" s="296"/>
      <c r="G94" s="216">
        <f t="shared" si="8"/>
        <v>0</v>
      </c>
      <c r="H94" s="279">
        <f t="shared" si="9"/>
        <v>0</v>
      </c>
      <c r="I94" s="280"/>
      <c r="J94" s="202" t="e">
        <f>IF(I94=("Comisario"),(VLOOKUP(I94,'Simulador Piramide-Salarios'!$F$57:$J$74,5,0)),(IF(I94=("Inspector General"),(VLOOKUP(I94,'Simulador Piramide-Salarios'!$F$57:$J$74,5,0)),(IF(I94=("Subinspector"),(VLOOKUP(I94,'Simulador Piramide-Salarios'!$F$57:$J$74,5,0)),(IF(I94=("Inspector"),(VLOOKUP(I94,'Simulador Piramide-Salarios'!$F$57:$J$74,5,0)),(IF(I94=("Inspector Jefe"),(VLOOKUP(I94,'Simulador Piramide-Salarios'!$F$57:$J$74,5,0)),(IF((IF((VLOOKUP(I94,'Simulador Piramide-Salarios'!$F$57:$J$74,3,0))&gt;0,(VLOOKUP(I94,'Simulador Piramide-Salarios'!$F$57:$J$74,3,0)),(VLOOKUP(I94,'Simulador Piramide-Salarios'!$E$57:$J$74,5,0))))&gt;0,(IF((VLOOKUP(I94,'Simulador Piramide-Salarios'!$F$57:$J$74,3,0))&gt;0,(VLOOKUP(I94,'Simulador Piramide-Salarios'!$F$57:$J$74,3,0)),(VLOOKUP(I94,'Simulador Piramide-Salarios'!$E$57:$J$74,5,0)))),(VLOOKUP(I94,'Simulador Piramide-Salarios'!$D$57:$J$74,7,0)))))))))))))</f>
        <v>#N/A</v>
      </c>
      <c r="K94" s="200" t="e">
        <f t="shared" si="10"/>
        <v>#N/A</v>
      </c>
      <c r="L94" s="200" t="e">
        <f t="shared" si="11"/>
        <v>#N/A</v>
      </c>
      <c r="M94" s="211" t="e">
        <f t="shared" si="12"/>
        <v>#N/A</v>
      </c>
      <c r="N94" s="201" t="e">
        <f t="shared" si="13"/>
        <v>#N/A</v>
      </c>
      <c r="O94" s="198">
        <v>0</v>
      </c>
      <c r="P94" s="198">
        <v>0</v>
      </c>
      <c r="Q94" s="200" t="e">
        <f t="shared" si="14"/>
        <v>#N/A</v>
      </c>
      <c r="Z94" s="260"/>
    </row>
    <row r="95" spans="1:26" x14ac:dyDescent="0.25">
      <c r="A95" s="180">
        <f t="shared" si="0"/>
        <v>84</v>
      </c>
      <c r="B95" s="296"/>
      <c r="C95" s="306"/>
      <c r="D95" s="304"/>
      <c r="E95" s="305"/>
      <c r="F95" s="296"/>
      <c r="G95" s="216">
        <f t="shared" si="8"/>
        <v>0</v>
      </c>
      <c r="H95" s="279">
        <f t="shared" si="9"/>
        <v>0</v>
      </c>
      <c r="I95" s="280"/>
      <c r="J95" s="202" t="e">
        <f>IF(I95=("Comisario"),(VLOOKUP(I95,'Simulador Piramide-Salarios'!$F$57:$J$74,5,0)),(IF(I95=("Inspector General"),(VLOOKUP(I95,'Simulador Piramide-Salarios'!$F$57:$J$74,5,0)),(IF(I95=("Subinspector"),(VLOOKUP(I95,'Simulador Piramide-Salarios'!$F$57:$J$74,5,0)),(IF(I95=("Inspector"),(VLOOKUP(I95,'Simulador Piramide-Salarios'!$F$57:$J$74,5,0)),(IF(I95=("Inspector Jefe"),(VLOOKUP(I95,'Simulador Piramide-Salarios'!$F$57:$J$74,5,0)),(IF((IF((VLOOKUP(I95,'Simulador Piramide-Salarios'!$F$57:$J$74,3,0))&gt;0,(VLOOKUP(I95,'Simulador Piramide-Salarios'!$F$57:$J$74,3,0)),(VLOOKUP(I95,'Simulador Piramide-Salarios'!$E$57:$J$74,5,0))))&gt;0,(IF((VLOOKUP(I95,'Simulador Piramide-Salarios'!$F$57:$J$74,3,0))&gt;0,(VLOOKUP(I95,'Simulador Piramide-Salarios'!$F$57:$J$74,3,0)),(VLOOKUP(I95,'Simulador Piramide-Salarios'!$E$57:$J$74,5,0)))),(VLOOKUP(I95,'Simulador Piramide-Salarios'!$D$57:$J$74,7,0)))))))))))))</f>
        <v>#N/A</v>
      </c>
      <c r="K95" s="200" t="e">
        <f t="shared" si="10"/>
        <v>#N/A</v>
      </c>
      <c r="L95" s="200" t="e">
        <f t="shared" si="11"/>
        <v>#N/A</v>
      </c>
      <c r="M95" s="211" t="e">
        <f t="shared" si="12"/>
        <v>#N/A</v>
      </c>
      <c r="N95" s="201" t="e">
        <f t="shared" si="13"/>
        <v>#N/A</v>
      </c>
      <c r="O95" s="198">
        <v>0</v>
      </c>
      <c r="P95" s="198">
        <v>0</v>
      </c>
      <c r="Q95" s="200" t="e">
        <f t="shared" si="14"/>
        <v>#N/A</v>
      </c>
      <c r="Z95" s="260"/>
    </row>
    <row r="96" spans="1:26" x14ac:dyDescent="0.25">
      <c r="A96" s="180">
        <f t="shared" si="0"/>
        <v>85</v>
      </c>
      <c r="B96" s="296"/>
      <c r="C96" s="306"/>
      <c r="D96" s="304"/>
      <c r="E96" s="305"/>
      <c r="F96" s="296"/>
      <c r="G96" s="216">
        <f t="shared" si="8"/>
        <v>0</v>
      </c>
      <c r="H96" s="279">
        <f t="shared" si="9"/>
        <v>0</v>
      </c>
      <c r="I96" s="280"/>
      <c r="J96" s="202" t="e">
        <f>IF(I96=("Comisario"),(VLOOKUP(I96,'Simulador Piramide-Salarios'!$F$57:$J$74,5,0)),(IF(I96=("Inspector General"),(VLOOKUP(I96,'Simulador Piramide-Salarios'!$F$57:$J$74,5,0)),(IF(I96=("Subinspector"),(VLOOKUP(I96,'Simulador Piramide-Salarios'!$F$57:$J$74,5,0)),(IF(I96=("Inspector"),(VLOOKUP(I96,'Simulador Piramide-Salarios'!$F$57:$J$74,5,0)),(IF(I96=("Inspector Jefe"),(VLOOKUP(I96,'Simulador Piramide-Salarios'!$F$57:$J$74,5,0)),(IF((IF((VLOOKUP(I96,'Simulador Piramide-Salarios'!$F$57:$J$74,3,0))&gt;0,(VLOOKUP(I96,'Simulador Piramide-Salarios'!$F$57:$J$74,3,0)),(VLOOKUP(I96,'Simulador Piramide-Salarios'!$E$57:$J$74,5,0))))&gt;0,(IF((VLOOKUP(I96,'Simulador Piramide-Salarios'!$F$57:$J$74,3,0))&gt;0,(VLOOKUP(I96,'Simulador Piramide-Salarios'!$F$57:$J$74,3,0)),(VLOOKUP(I96,'Simulador Piramide-Salarios'!$E$57:$J$74,5,0)))),(VLOOKUP(I96,'Simulador Piramide-Salarios'!$D$57:$J$74,7,0)))))))))))))</f>
        <v>#N/A</v>
      </c>
      <c r="K96" s="200" t="e">
        <f t="shared" si="10"/>
        <v>#N/A</v>
      </c>
      <c r="L96" s="200" t="e">
        <f t="shared" si="11"/>
        <v>#N/A</v>
      </c>
      <c r="M96" s="211" t="e">
        <f t="shared" si="12"/>
        <v>#N/A</v>
      </c>
      <c r="N96" s="201" t="e">
        <f t="shared" si="13"/>
        <v>#N/A</v>
      </c>
      <c r="O96" s="198">
        <v>0</v>
      </c>
      <c r="P96" s="198">
        <v>0</v>
      </c>
      <c r="Q96" s="200" t="e">
        <f t="shared" si="14"/>
        <v>#N/A</v>
      </c>
      <c r="Z96" s="260"/>
    </row>
    <row r="97" spans="1:26" x14ac:dyDescent="0.25">
      <c r="A97" s="180">
        <f t="shared" si="0"/>
        <v>86</v>
      </c>
      <c r="B97" s="296"/>
      <c r="C97" s="306"/>
      <c r="D97" s="304"/>
      <c r="E97" s="305"/>
      <c r="F97" s="296"/>
      <c r="G97" s="216">
        <f t="shared" si="8"/>
        <v>0</v>
      </c>
      <c r="H97" s="279">
        <f t="shared" si="9"/>
        <v>0</v>
      </c>
      <c r="I97" s="280"/>
      <c r="J97" s="202" t="e">
        <f>IF(I97=("Comisario"),(VLOOKUP(I97,'Simulador Piramide-Salarios'!$F$57:$J$74,5,0)),(IF(I97=("Inspector General"),(VLOOKUP(I97,'Simulador Piramide-Salarios'!$F$57:$J$74,5,0)),(IF(I97=("Subinspector"),(VLOOKUP(I97,'Simulador Piramide-Salarios'!$F$57:$J$74,5,0)),(IF(I97=("Inspector"),(VLOOKUP(I97,'Simulador Piramide-Salarios'!$F$57:$J$74,5,0)),(IF(I97=("Inspector Jefe"),(VLOOKUP(I97,'Simulador Piramide-Salarios'!$F$57:$J$74,5,0)),(IF((IF((VLOOKUP(I97,'Simulador Piramide-Salarios'!$F$57:$J$74,3,0))&gt;0,(VLOOKUP(I97,'Simulador Piramide-Salarios'!$F$57:$J$74,3,0)),(VLOOKUP(I97,'Simulador Piramide-Salarios'!$E$57:$J$74,5,0))))&gt;0,(IF((VLOOKUP(I97,'Simulador Piramide-Salarios'!$F$57:$J$74,3,0))&gt;0,(VLOOKUP(I97,'Simulador Piramide-Salarios'!$F$57:$J$74,3,0)),(VLOOKUP(I97,'Simulador Piramide-Salarios'!$E$57:$J$74,5,0)))),(VLOOKUP(I97,'Simulador Piramide-Salarios'!$D$57:$J$74,7,0)))))))))))))</f>
        <v>#N/A</v>
      </c>
      <c r="K97" s="200" t="e">
        <f t="shared" si="10"/>
        <v>#N/A</v>
      </c>
      <c r="L97" s="200" t="e">
        <f t="shared" si="11"/>
        <v>#N/A</v>
      </c>
      <c r="M97" s="211" t="e">
        <f t="shared" si="12"/>
        <v>#N/A</v>
      </c>
      <c r="N97" s="201" t="e">
        <f t="shared" si="13"/>
        <v>#N/A</v>
      </c>
      <c r="O97" s="198">
        <v>0</v>
      </c>
      <c r="P97" s="198">
        <v>0</v>
      </c>
      <c r="Q97" s="200" t="e">
        <f t="shared" si="14"/>
        <v>#N/A</v>
      </c>
      <c r="Z97" s="260"/>
    </row>
    <row r="98" spans="1:26" x14ac:dyDescent="0.25">
      <c r="A98" s="180">
        <f t="shared" si="0"/>
        <v>87</v>
      </c>
      <c r="B98" s="296"/>
      <c r="C98" s="306"/>
      <c r="D98" s="304"/>
      <c r="E98" s="305"/>
      <c r="F98" s="296"/>
      <c r="G98" s="216">
        <f t="shared" si="8"/>
        <v>0</v>
      </c>
      <c r="H98" s="279">
        <f t="shared" si="9"/>
        <v>0</v>
      </c>
      <c r="I98" s="280"/>
      <c r="J98" s="202" t="e">
        <f>IF(I98=("Comisario"),(VLOOKUP(I98,'Simulador Piramide-Salarios'!$F$57:$J$74,5,0)),(IF(I98=("Inspector General"),(VLOOKUP(I98,'Simulador Piramide-Salarios'!$F$57:$J$74,5,0)),(IF(I98=("Subinspector"),(VLOOKUP(I98,'Simulador Piramide-Salarios'!$F$57:$J$74,5,0)),(IF(I98=("Inspector"),(VLOOKUP(I98,'Simulador Piramide-Salarios'!$F$57:$J$74,5,0)),(IF(I98=("Inspector Jefe"),(VLOOKUP(I98,'Simulador Piramide-Salarios'!$F$57:$J$74,5,0)),(IF((IF((VLOOKUP(I98,'Simulador Piramide-Salarios'!$F$57:$J$74,3,0))&gt;0,(VLOOKUP(I98,'Simulador Piramide-Salarios'!$F$57:$J$74,3,0)),(VLOOKUP(I98,'Simulador Piramide-Salarios'!$E$57:$J$74,5,0))))&gt;0,(IF((VLOOKUP(I98,'Simulador Piramide-Salarios'!$F$57:$J$74,3,0))&gt;0,(VLOOKUP(I98,'Simulador Piramide-Salarios'!$F$57:$J$74,3,0)),(VLOOKUP(I98,'Simulador Piramide-Salarios'!$E$57:$J$74,5,0)))),(VLOOKUP(I98,'Simulador Piramide-Salarios'!$D$57:$J$74,7,0)))))))))))))</f>
        <v>#N/A</v>
      </c>
      <c r="K98" s="200" t="e">
        <f t="shared" si="10"/>
        <v>#N/A</v>
      </c>
      <c r="L98" s="200" t="e">
        <f t="shared" si="11"/>
        <v>#N/A</v>
      </c>
      <c r="M98" s="211" t="e">
        <f t="shared" si="12"/>
        <v>#N/A</v>
      </c>
      <c r="N98" s="201" t="e">
        <f t="shared" si="13"/>
        <v>#N/A</v>
      </c>
      <c r="O98" s="198">
        <v>0</v>
      </c>
      <c r="P98" s="198">
        <v>0</v>
      </c>
      <c r="Q98" s="200" t="e">
        <f t="shared" si="14"/>
        <v>#N/A</v>
      </c>
      <c r="Z98" s="260"/>
    </row>
    <row r="99" spans="1:26" x14ac:dyDescent="0.25">
      <c r="A99" s="180">
        <f t="shared" si="0"/>
        <v>88</v>
      </c>
      <c r="B99" s="296"/>
      <c r="C99" s="306"/>
      <c r="D99" s="304"/>
      <c r="E99" s="305"/>
      <c r="F99" s="296"/>
      <c r="G99" s="216">
        <f t="shared" si="8"/>
        <v>0</v>
      </c>
      <c r="H99" s="279">
        <f t="shared" si="9"/>
        <v>0</v>
      </c>
      <c r="I99" s="280"/>
      <c r="J99" s="202" t="e">
        <f>IF(I99=("Comisario"),(VLOOKUP(I99,'Simulador Piramide-Salarios'!$F$57:$J$74,5,0)),(IF(I99=("Inspector General"),(VLOOKUP(I99,'Simulador Piramide-Salarios'!$F$57:$J$74,5,0)),(IF(I99=("Subinspector"),(VLOOKUP(I99,'Simulador Piramide-Salarios'!$F$57:$J$74,5,0)),(IF(I99=("Inspector"),(VLOOKUP(I99,'Simulador Piramide-Salarios'!$F$57:$J$74,5,0)),(IF(I99=("Inspector Jefe"),(VLOOKUP(I99,'Simulador Piramide-Salarios'!$F$57:$J$74,5,0)),(IF((IF((VLOOKUP(I99,'Simulador Piramide-Salarios'!$F$57:$J$74,3,0))&gt;0,(VLOOKUP(I99,'Simulador Piramide-Salarios'!$F$57:$J$74,3,0)),(VLOOKUP(I99,'Simulador Piramide-Salarios'!$E$57:$J$74,5,0))))&gt;0,(IF((VLOOKUP(I99,'Simulador Piramide-Salarios'!$F$57:$J$74,3,0))&gt;0,(VLOOKUP(I99,'Simulador Piramide-Salarios'!$F$57:$J$74,3,0)),(VLOOKUP(I99,'Simulador Piramide-Salarios'!$E$57:$J$74,5,0)))),(VLOOKUP(I99,'Simulador Piramide-Salarios'!$D$57:$J$74,7,0)))))))))))))</f>
        <v>#N/A</v>
      </c>
      <c r="K99" s="200" t="e">
        <f t="shared" si="10"/>
        <v>#N/A</v>
      </c>
      <c r="L99" s="200" t="e">
        <f t="shared" si="11"/>
        <v>#N/A</v>
      </c>
      <c r="M99" s="211" t="e">
        <f t="shared" si="12"/>
        <v>#N/A</v>
      </c>
      <c r="N99" s="201" t="e">
        <f t="shared" si="13"/>
        <v>#N/A</v>
      </c>
      <c r="O99" s="198">
        <v>0</v>
      </c>
      <c r="P99" s="198">
        <v>0</v>
      </c>
      <c r="Q99" s="200" t="e">
        <f t="shared" si="14"/>
        <v>#N/A</v>
      </c>
      <c r="Z99" s="260"/>
    </row>
    <row r="100" spans="1:26" x14ac:dyDescent="0.25">
      <c r="A100" s="180">
        <f t="shared" si="0"/>
        <v>89</v>
      </c>
      <c r="B100" s="296"/>
      <c r="C100" s="306"/>
      <c r="D100" s="304"/>
      <c r="E100" s="305"/>
      <c r="F100" s="296"/>
      <c r="G100" s="216">
        <f t="shared" si="8"/>
        <v>0</v>
      </c>
      <c r="H100" s="279">
        <f t="shared" si="9"/>
        <v>0</v>
      </c>
      <c r="I100" s="280"/>
      <c r="J100" s="202" t="e">
        <f>IF(I100=("Comisario"),(VLOOKUP(I100,'Simulador Piramide-Salarios'!$F$57:$J$74,5,0)),(IF(I100=("Inspector General"),(VLOOKUP(I100,'Simulador Piramide-Salarios'!$F$57:$J$74,5,0)),(IF(I100=("Subinspector"),(VLOOKUP(I100,'Simulador Piramide-Salarios'!$F$57:$J$74,5,0)),(IF(I100=("Inspector"),(VLOOKUP(I100,'Simulador Piramide-Salarios'!$F$57:$J$74,5,0)),(IF(I100=("Inspector Jefe"),(VLOOKUP(I100,'Simulador Piramide-Salarios'!$F$57:$J$74,5,0)),(IF((IF((VLOOKUP(I100,'Simulador Piramide-Salarios'!$F$57:$J$74,3,0))&gt;0,(VLOOKUP(I100,'Simulador Piramide-Salarios'!$F$57:$J$74,3,0)),(VLOOKUP(I100,'Simulador Piramide-Salarios'!$E$57:$J$74,5,0))))&gt;0,(IF((VLOOKUP(I100,'Simulador Piramide-Salarios'!$F$57:$J$74,3,0))&gt;0,(VLOOKUP(I100,'Simulador Piramide-Salarios'!$F$57:$J$74,3,0)),(VLOOKUP(I100,'Simulador Piramide-Salarios'!$E$57:$J$74,5,0)))),(VLOOKUP(I100,'Simulador Piramide-Salarios'!$D$57:$J$74,7,0)))))))))))))</f>
        <v>#N/A</v>
      </c>
      <c r="K100" s="200" t="e">
        <f t="shared" si="10"/>
        <v>#N/A</v>
      </c>
      <c r="L100" s="200" t="e">
        <f t="shared" si="11"/>
        <v>#N/A</v>
      </c>
      <c r="M100" s="211" t="e">
        <f t="shared" si="12"/>
        <v>#N/A</v>
      </c>
      <c r="N100" s="201" t="e">
        <f t="shared" si="13"/>
        <v>#N/A</v>
      </c>
      <c r="O100" s="198">
        <v>0</v>
      </c>
      <c r="P100" s="198">
        <v>0</v>
      </c>
      <c r="Q100" s="200" t="e">
        <f t="shared" si="14"/>
        <v>#N/A</v>
      </c>
      <c r="Z100" s="260"/>
    </row>
    <row r="101" spans="1:26" x14ac:dyDescent="0.25">
      <c r="A101" s="180">
        <f t="shared" si="0"/>
        <v>90</v>
      </c>
      <c r="B101" s="296"/>
      <c r="C101" s="306"/>
      <c r="D101" s="304"/>
      <c r="E101" s="305"/>
      <c r="F101" s="296"/>
      <c r="G101" s="216">
        <f t="shared" si="8"/>
        <v>0</v>
      </c>
      <c r="H101" s="279">
        <f t="shared" si="9"/>
        <v>0</v>
      </c>
      <c r="I101" s="280"/>
      <c r="J101" s="202" t="e">
        <f>IF(I101=("Comisario"),(VLOOKUP(I101,'Simulador Piramide-Salarios'!$F$57:$J$74,5,0)),(IF(I101=("Inspector General"),(VLOOKUP(I101,'Simulador Piramide-Salarios'!$F$57:$J$74,5,0)),(IF(I101=("Subinspector"),(VLOOKUP(I101,'Simulador Piramide-Salarios'!$F$57:$J$74,5,0)),(IF(I101=("Inspector"),(VLOOKUP(I101,'Simulador Piramide-Salarios'!$F$57:$J$74,5,0)),(IF(I101=("Inspector Jefe"),(VLOOKUP(I101,'Simulador Piramide-Salarios'!$F$57:$J$74,5,0)),(IF((IF((VLOOKUP(I101,'Simulador Piramide-Salarios'!$F$57:$J$74,3,0))&gt;0,(VLOOKUP(I101,'Simulador Piramide-Salarios'!$F$57:$J$74,3,0)),(VLOOKUP(I101,'Simulador Piramide-Salarios'!$E$57:$J$74,5,0))))&gt;0,(IF((VLOOKUP(I101,'Simulador Piramide-Salarios'!$F$57:$J$74,3,0))&gt;0,(VLOOKUP(I101,'Simulador Piramide-Salarios'!$F$57:$J$74,3,0)),(VLOOKUP(I101,'Simulador Piramide-Salarios'!$E$57:$J$74,5,0)))),(VLOOKUP(I101,'Simulador Piramide-Salarios'!$D$57:$J$74,7,0)))))))))))))</f>
        <v>#N/A</v>
      </c>
      <c r="K101" s="200" t="e">
        <f t="shared" si="10"/>
        <v>#N/A</v>
      </c>
      <c r="L101" s="200" t="e">
        <f t="shared" si="11"/>
        <v>#N/A</v>
      </c>
      <c r="M101" s="211" t="e">
        <f t="shared" si="12"/>
        <v>#N/A</v>
      </c>
      <c r="N101" s="201" t="e">
        <f t="shared" si="13"/>
        <v>#N/A</v>
      </c>
      <c r="O101" s="198">
        <v>0</v>
      </c>
      <c r="P101" s="198">
        <v>0</v>
      </c>
      <c r="Q101" s="200" t="e">
        <f t="shared" si="14"/>
        <v>#N/A</v>
      </c>
      <c r="Z101" s="260"/>
    </row>
    <row r="102" spans="1:26" x14ac:dyDescent="0.25">
      <c r="A102" s="180">
        <f t="shared" si="0"/>
        <v>91</v>
      </c>
      <c r="B102" s="296"/>
      <c r="C102" s="306"/>
      <c r="D102" s="304"/>
      <c r="E102" s="305"/>
      <c r="F102" s="296"/>
      <c r="G102" s="216">
        <f t="shared" si="8"/>
        <v>0</v>
      </c>
      <c r="H102" s="279">
        <f t="shared" si="9"/>
        <v>0</v>
      </c>
      <c r="I102" s="280"/>
      <c r="J102" s="202" t="e">
        <f>IF(I102=("Comisario"),(VLOOKUP(I102,'Simulador Piramide-Salarios'!$F$57:$J$74,5,0)),(IF(I102=("Inspector General"),(VLOOKUP(I102,'Simulador Piramide-Salarios'!$F$57:$J$74,5,0)),(IF(I102=("Subinspector"),(VLOOKUP(I102,'Simulador Piramide-Salarios'!$F$57:$J$74,5,0)),(IF(I102=("Inspector"),(VLOOKUP(I102,'Simulador Piramide-Salarios'!$F$57:$J$74,5,0)),(IF(I102=("Inspector Jefe"),(VLOOKUP(I102,'Simulador Piramide-Salarios'!$F$57:$J$74,5,0)),(IF((IF((VLOOKUP(I102,'Simulador Piramide-Salarios'!$F$57:$J$74,3,0))&gt;0,(VLOOKUP(I102,'Simulador Piramide-Salarios'!$F$57:$J$74,3,0)),(VLOOKUP(I102,'Simulador Piramide-Salarios'!$E$57:$J$74,5,0))))&gt;0,(IF((VLOOKUP(I102,'Simulador Piramide-Salarios'!$F$57:$J$74,3,0))&gt;0,(VLOOKUP(I102,'Simulador Piramide-Salarios'!$F$57:$J$74,3,0)),(VLOOKUP(I102,'Simulador Piramide-Salarios'!$E$57:$J$74,5,0)))),(VLOOKUP(I102,'Simulador Piramide-Salarios'!$D$57:$J$74,7,0)))))))))))))</f>
        <v>#N/A</v>
      </c>
      <c r="K102" s="200" t="e">
        <f t="shared" si="10"/>
        <v>#N/A</v>
      </c>
      <c r="L102" s="200" t="e">
        <f t="shared" si="11"/>
        <v>#N/A</v>
      </c>
      <c r="M102" s="211" t="e">
        <f t="shared" si="12"/>
        <v>#N/A</v>
      </c>
      <c r="N102" s="201" t="e">
        <f t="shared" si="13"/>
        <v>#N/A</v>
      </c>
      <c r="O102" s="198">
        <v>0</v>
      </c>
      <c r="P102" s="198">
        <v>0</v>
      </c>
      <c r="Q102" s="200" t="e">
        <f t="shared" si="14"/>
        <v>#N/A</v>
      </c>
      <c r="Z102" s="260"/>
    </row>
    <row r="103" spans="1:26" x14ac:dyDescent="0.25">
      <c r="A103" s="180">
        <f t="shared" si="0"/>
        <v>92</v>
      </c>
      <c r="B103" s="296"/>
      <c r="C103" s="306"/>
      <c r="D103" s="304"/>
      <c r="E103" s="305"/>
      <c r="F103" s="296"/>
      <c r="G103" s="216">
        <f t="shared" si="8"/>
        <v>0</v>
      </c>
      <c r="H103" s="279">
        <f t="shared" si="9"/>
        <v>0</v>
      </c>
      <c r="I103" s="280"/>
      <c r="J103" s="202" t="e">
        <f>IF(I103=("Comisario"),(VLOOKUP(I103,'Simulador Piramide-Salarios'!$F$57:$J$74,5,0)),(IF(I103=("Inspector General"),(VLOOKUP(I103,'Simulador Piramide-Salarios'!$F$57:$J$74,5,0)),(IF(I103=("Subinspector"),(VLOOKUP(I103,'Simulador Piramide-Salarios'!$F$57:$J$74,5,0)),(IF(I103=("Inspector"),(VLOOKUP(I103,'Simulador Piramide-Salarios'!$F$57:$J$74,5,0)),(IF(I103=("Inspector Jefe"),(VLOOKUP(I103,'Simulador Piramide-Salarios'!$F$57:$J$74,5,0)),(IF((IF((VLOOKUP(I103,'Simulador Piramide-Salarios'!$F$57:$J$74,3,0))&gt;0,(VLOOKUP(I103,'Simulador Piramide-Salarios'!$F$57:$J$74,3,0)),(VLOOKUP(I103,'Simulador Piramide-Salarios'!$E$57:$J$74,5,0))))&gt;0,(IF((VLOOKUP(I103,'Simulador Piramide-Salarios'!$F$57:$J$74,3,0))&gt;0,(VLOOKUP(I103,'Simulador Piramide-Salarios'!$F$57:$J$74,3,0)),(VLOOKUP(I103,'Simulador Piramide-Salarios'!$E$57:$J$74,5,0)))),(VLOOKUP(I103,'Simulador Piramide-Salarios'!$D$57:$J$74,7,0)))))))))))))</f>
        <v>#N/A</v>
      </c>
      <c r="K103" s="200" t="e">
        <f t="shared" si="10"/>
        <v>#N/A</v>
      </c>
      <c r="L103" s="200" t="e">
        <f t="shared" si="11"/>
        <v>#N/A</v>
      </c>
      <c r="M103" s="211" t="e">
        <f t="shared" si="12"/>
        <v>#N/A</v>
      </c>
      <c r="N103" s="201" t="e">
        <f t="shared" si="13"/>
        <v>#N/A</v>
      </c>
      <c r="O103" s="198">
        <v>0</v>
      </c>
      <c r="P103" s="198">
        <v>0</v>
      </c>
      <c r="Q103" s="200" t="e">
        <f t="shared" si="14"/>
        <v>#N/A</v>
      </c>
      <c r="Z103" s="260"/>
    </row>
    <row r="104" spans="1:26" x14ac:dyDescent="0.25">
      <c r="A104" s="180">
        <f t="shared" si="0"/>
        <v>93</v>
      </c>
      <c r="B104" s="296"/>
      <c r="C104" s="306"/>
      <c r="D104" s="304"/>
      <c r="E104" s="305"/>
      <c r="F104" s="296"/>
      <c r="G104" s="216">
        <f t="shared" si="8"/>
        <v>0</v>
      </c>
      <c r="H104" s="279">
        <f t="shared" si="9"/>
        <v>0</v>
      </c>
      <c r="I104" s="280"/>
      <c r="J104" s="202" t="e">
        <f>IF(I104=("Comisario"),(VLOOKUP(I104,'Simulador Piramide-Salarios'!$F$57:$J$74,5,0)),(IF(I104=("Inspector General"),(VLOOKUP(I104,'Simulador Piramide-Salarios'!$F$57:$J$74,5,0)),(IF(I104=("Subinspector"),(VLOOKUP(I104,'Simulador Piramide-Salarios'!$F$57:$J$74,5,0)),(IF(I104=("Inspector"),(VLOOKUP(I104,'Simulador Piramide-Salarios'!$F$57:$J$74,5,0)),(IF(I104=("Inspector Jefe"),(VLOOKUP(I104,'Simulador Piramide-Salarios'!$F$57:$J$74,5,0)),(IF((IF((VLOOKUP(I104,'Simulador Piramide-Salarios'!$F$57:$J$74,3,0))&gt;0,(VLOOKUP(I104,'Simulador Piramide-Salarios'!$F$57:$J$74,3,0)),(VLOOKUP(I104,'Simulador Piramide-Salarios'!$E$57:$J$74,5,0))))&gt;0,(IF((VLOOKUP(I104,'Simulador Piramide-Salarios'!$F$57:$J$74,3,0))&gt;0,(VLOOKUP(I104,'Simulador Piramide-Salarios'!$F$57:$J$74,3,0)),(VLOOKUP(I104,'Simulador Piramide-Salarios'!$E$57:$J$74,5,0)))),(VLOOKUP(I104,'Simulador Piramide-Salarios'!$D$57:$J$74,7,0)))))))))))))</f>
        <v>#N/A</v>
      </c>
      <c r="K104" s="200" t="e">
        <f t="shared" si="10"/>
        <v>#N/A</v>
      </c>
      <c r="L104" s="200" t="e">
        <f t="shared" si="11"/>
        <v>#N/A</v>
      </c>
      <c r="M104" s="211" t="e">
        <f t="shared" si="12"/>
        <v>#N/A</v>
      </c>
      <c r="N104" s="201" t="e">
        <f t="shared" si="13"/>
        <v>#N/A</v>
      </c>
      <c r="O104" s="198">
        <v>0</v>
      </c>
      <c r="P104" s="198">
        <v>0</v>
      </c>
      <c r="Q104" s="200" t="e">
        <f t="shared" si="14"/>
        <v>#N/A</v>
      </c>
      <c r="Z104" s="260"/>
    </row>
    <row r="105" spans="1:26" x14ac:dyDescent="0.25">
      <c r="A105" s="180">
        <f t="shared" si="0"/>
        <v>94</v>
      </c>
      <c r="B105" s="296"/>
      <c r="C105" s="306"/>
      <c r="D105" s="304"/>
      <c r="E105" s="305"/>
      <c r="F105" s="296"/>
      <c r="G105" s="216">
        <f t="shared" si="8"/>
        <v>0</v>
      </c>
      <c r="H105" s="279">
        <f t="shared" si="9"/>
        <v>0</v>
      </c>
      <c r="I105" s="280"/>
      <c r="J105" s="202" t="e">
        <f>IF(I105=("Comisario"),(VLOOKUP(I105,'Simulador Piramide-Salarios'!$F$57:$J$74,5,0)),(IF(I105=("Inspector General"),(VLOOKUP(I105,'Simulador Piramide-Salarios'!$F$57:$J$74,5,0)),(IF(I105=("Subinspector"),(VLOOKUP(I105,'Simulador Piramide-Salarios'!$F$57:$J$74,5,0)),(IF(I105=("Inspector"),(VLOOKUP(I105,'Simulador Piramide-Salarios'!$F$57:$J$74,5,0)),(IF(I105=("Inspector Jefe"),(VLOOKUP(I105,'Simulador Piramide-Salarios'!$F$57:$J$74,5,0)),(IF((IF((VLOOKUP(I105,'Simulador Piramide-Salarios'!$F$57:$J$74,3,0))&gt;0,(VLOOKUP(I105,'Simulador Piramide-Salarios'!$F$57:$J$74,3,0)),(VLOOKUP(I105,'Simulador Piramide-Salarios'!$E$57:$J$74,5,0))))&gt;0,(IF((VLOOKUP(I105,'Simulador Piramide-Salarios'!$F$57:$J$74,3,0))&gt;0,(VLOOKUP(I105,'Simulador Piramide-Salarios'!$F$57:$J$74,3,0)),(VLOOKUP(I105,'Simulador Piramide-Salarios'!$E$57:$J$74,5,0)))),(VLOOKUP(I105,'Simulador Piramide-Salarios'!$D$57:$J$74,7,0)))))))))))))</f>
        <v>#N/A</v>
      </c>
      <c r="K105" s="200" t="e">
        <f t="shared" si="10"/>
        <v>#N/A</v>
      </c>
      <c r="L105" s="200" t="e">
        <f t="shared" si="11"/>
        <v>#N/A</v>
      </c>
      <c r="M105" s="211" t="e">
        <f t="shared" si="12"/>
        <v>#N/A</v>
      </c>
      <c r="N105" s="201" t="e">
        <f t="shared" si="13"/>
        <v>#N/A</v>
      </c>
      <c r="O105" s="198">
        <v>0</v>
      </c>
      <c r="P105" s="198">
        <v>0</v>
      </c>
      <c r="Q105" s="200" t="e">
        <f t="shared" si="14"/>
        <v>#N/A</v>
      </c>
      <c r="Z105" s="260"/>
    </row>
    <row r="106" spans="1:26" x14ac:dyDescent="0.25">
      <c r="A106" s="180">
        <f t="shared" si="0"/>
        <v>95</v>
      </c>
      <c r="B106" s="296"/>
      <c r="C106" s="306"/>
      <c r="D106" s="304"/>
      <c r="E106" s="305"/>
      <c r="F106" s="296"/>
      <c r="G106" s="216">
        <f t="shared" si="8"/>
        <v>0</v>
      </c>
      <c r="H106" s="279">
        <f t="shared" si="9"/>
        <v>0</v>
      </c>
      <c r="I106" s="280"/>
      <c r="J106" s="202" t="e">
        <f>IF(I106=("Comisario"),(VLOOKUP(I106,'Simulador Piramide-Salarios'!$F$57:$J$74,5,0)),(IF(I106=("Inspector General"),(VLOOKUP(I106,'Simulador Piramide-Salarios'!$F$57:$J$74,5,0)),(IF(I106=("Subinspector"),(VLOOKUP(I106,'Simulador Piramide-Salarios'!$F$57:$J$74,5,0)),(IF(I106=("Inspector"),(VLOOKUP(I106,'Simulador Piramide-Salarios'!$F$57:$J$74,5,0)),(IF(I106=("Inspector Jefe"),(VLOOKUP(I106,'Simulador Piramide-Salarios'!$F$57:$J$74,5,0)),(IF((IF((VLOOKUP(I106,'Simulador Piramide-Salarios'!$F$57:$J$74,3,0))&gt;0,(VLOOKUP(I106,'Simulador Piramide-Salarios'!$F$57:$J$74,3,0)),(VLOOKUP(I106,'Simulador Piramide-Salarios'!$E$57:$J$74,5,0))))&gt;0,(IF((VLOOKUP(I106,'Simulador Piramide-Salarios'!$F$57:$J$74,3,0))&gt;0,(VLOOKUP(I106,'Simulador Piramide-Salarios'!$F$57:$J$74,3,0)),(VLOOKUP(I106,'Simulador Piramide-Salarios'!$E$57:$J$74,5,0)))),(VLOOKUP(I106,'Simulador Piramide-Salarios'!$D$57:$J$74,7,0)))))))))))))</f>
        <v>#N/A</v>
      </c>
      <c r="K106" s="200" t="e">
        <f t="shared" si="10"/>
        <v>#N/A</v>
      </c>
      <c r="L106" s="200" t="e">
        <f t="shared" si="11"/>
        <v>#N/A</v>
      </c>
      <c r="M106" s="211" t="e">
        <f t="shared" si="12"/>
        <v>#N/A</v>
      </c>
      <c r="N106" s="201" t="e">
        <f t="shared" si="13"/>
        <v>#N/A</v>
      </c>
      <c r="O106" s="198">
        <v>0</v>
      </c>
      <c r="P106" s="198">
        <v>0</v>
      </c>
      <c r="Q106" s="200" t="e">
        <f t="shared" si="14"/>
        <v>#N/A</v>
      </c>
      <c r="Z106" s="260"/>
    </row>
    <row r="107" spans="1:26" x14ac:dyDescent="0.25">
      <c r="A107" s="180">
        <f t="shared" si="0"/>
        <v>96</v>
      </c>
      <c r="B107" s="296"/>
      <c r="C107" s="306"/>
      <c r="D107" s="304"/>
      <c r="E107" s="305"/>
      <c r="F107" s="296"/>
      <c r="G107" s="216">
        <f t="shared" si="8"/>
        <v>0</v>
      </c>
      <c r="H107" s="279">
        <f t="shared" si="9"/>
        <v>0</v>
      </c>
      <c r="I107" s="280"/>
      <c r="J107" s="202" t="e">
        <f>IF(I107=("Comisario"),(VLOOKUP(I107,'Simulador Piramide-Salarios'!$F$57:$J$74,5,0)),(IF(I107=("Inspector General"),(VLOOKUP(I107,'Simulador Piramide-Salarios'!$F$57:$J$74,5,0)),(IF(I107=("Subinspector"),(VLOOKUP(I107,'Simulador Piramide-Salarios'!$F$57:$J$74,5,0)),(IF(I107=("Inspector"),(VLOOKUP(I107,'Simulador Piramide-Salarios'!$F$57:$J$74,5,0)),(IF(I107=("Inspector Jefe"),(VLOOKUP(I107,'Simulador Piramide-Salarios'!$F$57:$J$74,5,0)),(IF((IF((VLOOKUP(I107,'Simulador Piramide-Salarios'!$F$57:$J$74,3,0))&gt;0,(VLOOKUP(I107,'Simulador Piramide-Salarios'!$F$57:$J$74,3,0)),(VLOOKUP(I107,'Simulador Piramide-Salarios'!$E$57:$J$74,5,0))))&gt;0,(IF((VLOOKUP(I107,'Simulador Piramide-Salarios'!$F$57:$J$74,3,0))&gt;0,(VLOOKUP(I107,'Simulador Piramide-Salarios'!$F$57:$J$74,3,0)),(VLOOKUP(I107,'Simulador Piramide-Salarios'!$E$57:$J$74,5,0)))),(VLOOKUP(I107,'Simulador Piramide-Salarios'!$D$57:$J$74,7,0)))))))))))))</f>
        <v>#N/A</v>
      </c>
      <c r="K107" s="200" t="e">
        <f t="shared" si="10"/>
        <v>#N/A</v>
      </c>
      <c r="L107" s="200" t="e">
        <f t="shared" si="11"/>
        <v>#N/A</v>
      </c>
      <c r="M107" s="211" t="e">
        <f t="shared" si="12"/>
        <v>#N/A</v>
      </c>
      <c r="N107" s="201" t="e">
        <f t="shared" si="13"/>
        <v>#N/A</v>
      </c>
      <c r="O107" s="198">
        <v>0</v>
      </c>
      <c r="P107" s="198">
        <v>0</v>
      </c>
      <c r="Q107" s="200" t="e">
        <f t="shared" si="14"/>
        <v>#N/A</v>
      </c>
      <c r="Z107" s="260"/>
    </row>
    <row r="108" spans="1:26" x14ac:dyDescent="0.25">
      <c r="A108" s="180">
        <f t="shared" si="0"/>
        <v>97</v>
      </c>
      <c r="B108" s="296"/>
      <c r="C108" s="306"/>
      <c r="D108" s="304"/>
      <c r="E108" s="305"/>
      <c r="F108" s="296"/>
      <c r="G108" s="216">
        <f t="shared" si="8"/>
        <v>0</v>
      </c>
      <c r="H108" s="279">
        <f t="shared" si="9"/>
        <v>0</v>
      </c>
      <c r="I108" s="280"/>
      <c r="J108" s="202" t="e">
        <f>IF(I108=("Comisario"),(VLOOKUP(I108,'Simulador Piramide-Salarios'!$F$57:$J$74,5,0)),(IF(I108=("Inspector General"),(VLOOKUP(I108,'Simulador Piramide-Salarios'!$F$57:$J$74,5,0)),(IF(I108=("Subinspector"),(VLOOKUP(I108,'Simulador Piramide-Salarios'!$F$57:$J$74,5,0)),(IF(I108=("Inspector"),(VLOOKUP(I108,'Simulador Piramide-Salarios'!$F$57:$J$74,5,0)),(IF(I108=("Inspector Jefe"),(VLOOKUP(I108,'Simulador Piramide-Salarios'!$F$57:$J$74,5,0)),(IF((IF((VLOOKUP(I108,'Simulador Piramide-Salarios'!$F$57:$J$74,3,0))&gt;0,(VLOOKUP(I108,'Simulador Piramide-Salarios'!$F$57:$J$74,3,0)),(VLOOKUP(I108,'Simulador Piramide-Salarios'!$E$57:$J$74,5,0))))&gt;0,(IF((VLOOKUP(I108,'Simulador Piramide-Salarios'!$F$57:$J$74,3,0))&gt;0,(VLOOKUP(I108,'Simulador Piramide-Salarios'!$F$57:$J$74,3,0)),(VLOOKUP(I108,'Simulador Piramide-Salarios'!$E$57:$J$74,5,0)))),(VLOOKUP(I108,'Simulador Piramide-Salarios'!$D$57:$J$74,7,0)))))))))))))</f>
        <v>#N/A</v>
      </c>
      <c r="K108" s="200" t="e">
        <f t="shared" si="10"/>
        <v>#N/A</v>
      </c>
      <c r="L108" s="200" t="e">
        <f t="shared" si="11"/>
        <v>#N/A</v>
      </c>
      <c r="M108" s="211" t="e">
        <f t="shared" si="12"/>
        <v>#N/A</v>
      </c>
      <c r="N108" s="201" t="e">
        <f t="shared" si="13"/>
        <v>#N/A</v>
      </c>
      <c r="O108" s="198">
        <v>0</v>
      </c>
      <c r="P108" s="198">
        <v>0</v>
      </c>
      <c r="Q108" s="200" t="e">
        <f t="shared" si="14"/>
        <v>#N/A</v>
      </c>
      <c r="Z108" s="260"/>
    </row>
    <row r="109" spans="1:26" x14ac:dyDescent="0.25">
      <c r="A109" s="180">
        <f t="shared" si="0"/>
        <v>98</v>
      </c>
      <c r="B109" s="296"/>
      <c r="C109" s="306"/>
      <c r="D109" s="304"/>
      <c r="E109" s="305"/>
      <c r="F109" s="296"/>
      <c r="G109" s="216">
        <f t="shared" si="8"/>
        <v>0</v>
      </c>
      <c r="H109" s="279">
        <f t="shared" si="9"/>
        <v>0</v>
      </c>
      <c r="I109" s="280"/>
      <c r="J109" s="202" t="e">
        <f>IF(I109=("Comisario"),(VLOOKUP(I109,'Simulador Piramide-Salarios'!$F$57:$J$74,5,0)),(IF(I109=("Inspector General"),(VLOOKUP(I109,'Simulador Piramide-Salarios'!$F$57:$J$74,5,0)),(IF(I109=("Subinspector"),(VLOOKUP(I109,'Simulador Piramide-Salarios'!$F$57:$J$74,5,0)),(IF(I109=("Inspector"),(VLOOKUP(I109,'Simulador Piramide-Salarios'!$F$57:$J$74,5,0)),(IF(I109=("Inspector Jefe"),(VLOOKUP(I109,'Simulador Piramide-Salarios'!$F$57:$J$74,5,0)),(IF((IF((VLOOKUP(I109,'Simulador Piramide-Salarios'!$F$57:$J$74,3,0))&gt;0,(VLOOKUP(I109,'Simulador Piramide-Salarios'!$F$57:$J$74,3,0)),(VLOOKUP(I109,'Simulador Piramide-Salarios'!$E$57:$J$74,5,0))))&gt;0,(IF((VLOOKUP(I109,'Simulador Piramide-Salarios'!$F$57:$J$74,3,0))&gt;0,(VLOOKUP(I109,'Simulador Piramide-Salarios'!$F$57:$J$74,3,0)),(VLOOKUP(I109,'Simulador Piramide-Salarios'!$E$57:$J$74,5,0)))),(VLOOKUP(I109,'Simulador Piramide-Salarios'!$D$57:$J$74,7,0)))))))))))))</f>
        <v>#N/A</v>
      </c>
      <c r="K109" s="200" t="e">
        <f t="shared" si="10"/>
        <v>#N/A</v>
      </c>
      <c r="L109" s="200" t="e">
        <f t="shared" si="11"/>
        <v>#N/A</v>
      </c>
      <c r="M109" s="211" t="e">
        <f t="shared" si="12"/>
        <v>#N/A</v>
      </c>
      <c r="N109" s="201" t="e">
        <f t="shared" si="13"/>
        <v>#N/A</v>
      </c>
      <c r="O109" s="198">
        <v>0</v>
      </c>
      <c r="P109" s="198">
        <v>0</v>
      </c>
      <c r="Q109" s="200" t="e">
        <f t="shared" si="14"/>
        <v>#N/A</v>
      </c>
      <c r="Z109" s="260"/>
    </row>
    <row r="110" spans="1:26" x14ac:dyDescent="0.25">
      <c r="A110" s="180">
        <f t="shared" si="0"/>
        <v>99</v>
      </c>
      <c r="B110" s="296"/>
      <c r="C110" s="306"/>
      <c r="D110" s="304"/>
      <c r="E110" s="305"/>
      <c r="F110" s="296"/>
      <c r="G110" s="216">
        <f t="shared" si="8"/>
        <v>0</v>
      </c>
      <c r="H110" s="279">
        <f t="shared" si="9"/>
        <v>0</v>
      </c>
      <c r="I110" s="280"/>
      <c r="J110" s="202" t="e">
        <f>IF(I110=("Comisario"),(VLOOKUP(I110,'Simulador Piramide-Salarios'!$F$57:$J$74,5,0)),(IF(I110=("Inspector General"),(VLOOKUP(I110,'Simulador Piramide-Salarios'!$F$57:$J$74,5,0)),(IF(I110=("Subinspector"),(VLOOKUP(I110,'Simulador Piramide-Salarios'!$F$57:$J$74,5,0)),(IF(I110=("Inspector"),(VLOOKUP(I110,'Simulador Piramide-Salarios'!$F$57:$J$74,5,0)),(IF(I110=("Inspector Jefe"),(VLOOKUP(I110,'Simulador Piramide-Salarios'!$F$57:$J$74,5,0)),(IF((IF((VLOOKUP(I110,'Simulador Piramide-Salarios'!$F$57:$J$74,3,0))&gt;0,(VLOOKUP(I110,'Simulador Piramide-Salarios'!$F$57:$J$74,3,0)),(VLOOKUP(I110,'Simulador Piramide-Salarios'!$E$57:$J$74,5,0))))&gt;0,(IF((VLOOKUP(I110,'Simulador Piramide-Salarios'!$F$57:$J$74,3,0))&gt;0,(VLOOKUP(I110,'Simulador Piramide-Salarios'!$F$57:$J$74,3,0)),(VLOOKUP(I110,'Simulador Piramide-Salarios'!$E$57:$J$74,5,0)))),(VLOOKUP(I110,'Simulador Piramide-Salarios'!$D$57:$J$74,7,0)))))))))))))</f>
        <v>#N/A</v>
      </c>
      <c r="K110" s="200" t="e">
        <f t="shared" si="10"/>
        <v>#N/A</v>
      </c>
      <c r="L110" s="200" t="e">
        <f t="shared" si="11"/>
        <v>#N/A</v>
      </c>
      <c r="M110" s="211" t="e">
        <f t="shared" si="12"/>
        <v>#N/A</v>
      </c>
      <c r="N110" s="201" t="e">
        <f t="shared" si="13"/>
        <v>#N/A</v>
      </c>
      <c r="O110" s="198">
        <v>0</v>
      </c>
      <c r="P110" s="198">
        <v>0</v>
      </c>
      <c r="Q110" s="200" t="e">
        <f t="shared" si="14"/>
        <v>#N/A</v>
      </c>
      <c r="Z110" s="260"/>
    </row>
    <row r="111" spans="1:26" x14ac:dyDescent="0.25">
      <c r="A111" s="180">
        <f t="shared" si="0"/>
        <v>100</v>
      </c>
      <c r="B111" s="296"/>
      <c r="C111" s="306"/>
      <c r="D111" s="304"/>
      <c r="E111" s="305"/>
      <c r="F111" s="296"/>
      <c r="G111" s="216">
        <f t="shared" si="8"/>
        <v>0</v>
      </c>
      <c r="H111" s="279">
        <f t="shared" si="9"/>
        <v>0</v>
      </c>
      <c r="I111" s="280"/>
      <c r="J111" s="202" t="e">
        <f>IF(I111=("Comisario"),(VLOOKUP(I111,'Simulador Piramide-Salarios'!$F$57:$J$74,5,0)),(IF(I111=("Inspector General"),(VLOOKUP(I111,'Simulador Piramide-Salarios'!$F$57:$J$74,5,0)),(IF(I111=("Subinspector"),(VLOOKUP(I111,'Simulador Piramide-Salarios'!$F$57:$J$74,5,0)),(IF(I111=("Inspector"),(VLOOKUP(I111,'Simulador Piramide-Salarios'!$F$57:$J$74,5,0)),(IF(I111=("Inspector Jefe"),(VLOOKUP(I111,'Simulador Piramide-Salarios'!$F$57:$J$74,5,0)),(IF((IF((VLOOKUP(I111,'Simulador Piramide-Salarios'!$F$57:$J$74,3,0))&gt;0,(VLOOKUP(I111,'Simulador Piramide-Salarios'!$F$57:$J$74,3,0)),(VLOOKUP(I111,'Simulador Piramide-Salarios'!$E$57:$J$74,5,0))))&gt;0,(IF((VLOOKUP(I111,'Simulador Piramide-Salarios'!$F$57:$J$74,3,0))&gt;0,(VLOOKUP(I111,'Simulador Piramide-Salarios'!$F$57:$J$74,3,0)),(VLOOKUP(I111,'Simulador Piramide-Salarios'!$E$57:$J$74,5,0)))),(VLOOKUP(I111,'Simulador Piramide-Salarios'!$D$57:$J$74,7,0)))))))))))))</f>
        <v>#N/A</v>
      </c>
      <c r="K111" s="200" t="e">
        <f t="shared" si="10"/>
        <v>#N/A</v>
      </c>
      <c r="L111" s="200" t="e">
        <f t="shared" si="11"/>
        <v>#N/A</v>
      </c>
      <c r="M111" s="211" t="e">
        <f t="shared" si="12"/>
        <v>#N/A</v>
      </c>
      <c r="N111" s="201" t="e">
        <f t="shared" si="13"/>
        <v>#N/A</v>
      </c>
      <c r="O111" s="198">
        <v>0</v>
      </c>
      <c r="P111" s="198">
        <v>0</v>
      </c>
      <c r="Q111" s="200" t="e">
        <f t="shared" si="14"/>
        <v>#N/A</v>
      </c>
      <c r="Z111" s="260"/>
    </row>
    <row r="112" spans="1:26" x14ac:dyDescent="0.25">
      <c r="A112" s="180">
        <f t="shared" ref="A112:A175" si="15">IF(I112=I111,(IF(A111&gt;1,A111+1,1+1)),1)</f>
        <v>101</v>
      </c>
      <c r="B112" s="296"/>
      <c r="C112" s="306"/>
      <c r="D112" s="304"/>
      <c r="E112" s="305"/>
      <c r="F112" s="296"/>
      <c r="G112" s="216">
        <f t="shared" si="8"/>
        <v>0</v>
      </c>
      <c r="H112" s="279">
        <f t="shared" si="9"/>
        <v>0</v>
      </c>
      <c r="I112" s="280"/>
      <c r="J112" s="202" t="e">
        <f>IF(I112=("Comisario"),(VLOOKUP(I112,'Simulador Piramide-Salarios'!$F$57:$J$74,5,0)),(IF(I112=("Inspector General"),(VLOOKUP(I112,'Simulador Piramide-Salarios'!$F$57:$J$74,5,0)),(IF(I112=("Subinspector"),(VLOOKUP(I112,'Simulador Piramide-Salarios'!$F$57:$J$74,5,0)),(IF(I112=("Inspector"),(VLOOKUP(I112,'Simulador Piramide-Salarios'!$F$57:$J$74,5,0)),(IF(I112=("Inspector Jefe"),(VLOOKUP(I112,'Simulador Piramide-Salarios'!$F$57:$J$74,5,0)),(IF((IF((VLOOKUP(I112,'Simulador Piramide-Salarios'!$F$57:$J$74,3,0))&gt;0,(VLOOKUP(I112,'Simulador Piramide-Salarios'!$F$57:$J$74,3,0)),(VLOOKUP(I112,'Simulador Piramide-Salarios'!$E$57:$J$74,5,0))))&gt;0,(IF((VLOOKUP(I112,'Simulador Piramide-Salarios'!$F$57:$J$74,3,0))&gt;0,(VLOOKUP(I112,'Simulador Piramide-Salarios'!$F$57:$J$74,3,0)),(VLOOKUP(I112,'Simulador Piramide-Salarios'!$E$57:$J$74,5,0)))),(VLOOKUP(I112,'Simulador Piramide-Salarios'!$D$57:$J$74,7,0)))))))))))))</f>
        <v>#N/A</v>
      </c>
      <c r="K112" s="200" t="e">
        <f t="shared" si="10"/>
        <v>#N/A</v>
      </c>
      <c r="L112" s="200" t="e">
        <f t="shared" si="11"/>
        <v>#N/A</v>
      </c>
      <c r="M112" s="211" t="e">
        <f t="shared" si="12"/>
        <v>#N/A</v>
      </c>
      <c r="N112" s="201" t="e">
        <f t="shared" si="13"/>
        <v>#N/A</v>
      </c>
      <c r="O112" s="198">
        <v>0</v>
      </c>
      <c r="P112" s="198">
        <v>0</v>
      </c>
      <c r="Q112" s="200" t="e">
        <f t="shared" si="14"/>
        <v>#N/A</v>
      </c>
      <c r="Z112" s="260"/>
    </row>
    <row r="113" spans="1:26" x14ac:dyDescent="0.25">
      <c r="A113" s="180">
        <f t="shared" si="15"/>
        <v>102</v>
      </c>
      <c r="B113" s="296"/>
      <c r="C113" s="306"/>
      <c r="D113" s="304"/>
      <c r="E113" s="305"/>
      <c r="F113" s="296"/>
      <c r="G113" s="216">
        <f t="shared" si="8"/>
        <v>0</v>
      </c>
      <c r="H113" s="279">
        <f t="shared" si="9"/>
        <v>0</v>
      </c>
      <c r="I113" s="280"/>
      <c r="J113" s="202" t="e">
        <f>IF(I113=("Comisario"),(VLOOKUP(I113,'Simulador Piramide-Salarios'!$F$57:$J$74,5,0)),(IF(I113=("Inspector General"),(VLOOKUP(I113,'Simulador Piramide-Salarios'!$F$57:$J$74,5,0)),(IF(I113=("Subinspector"),(VLOOKUP(I113,'Simulador Piramide-Salarios'!$F$57:$J$74,5,0)),(IF(I113=("Inspector"),(VLOOKUP(I113,'Simulador Piramide-Salarios'!$F$57:$J$74,5,0)),(IF(I113=("Inspector Jefe"),(VLOOKUP(I113,'Simulador Piramide-Salarios'!$F$57:$J$74,5,0)),(IF((IF((VLOOKUP(I113,'Simulador Piramide-Salarios'!$F$57:$J$74,3,0))&gt;0,(VLOOKUP(I113,'Simulador Piramide-Salarios'!$F$57:$J$74,3,0)),(VLOOKUP(I113,'Simulador Piramide-Salarios'!$E$57:$J$74,5,0))))&gt;0,(IF((VLOOKUP(I113,'Simulador Piramide-Salarios'!$F$57:$J$74,3,0))&gt;0,(VLOOKUP(I113,'Simulador Piramide-Salarios'!$F$57:$J$74,3,0)),(VLOOKUP(I113,'Simulador Piramide-Salarios'!$E$57:$J$74,5,0)))),(VLOOKUP(I113,'Simulador Piramide-Salarios'!$D$57:$J$74,7,0)))))))))))))</f>
        <v>#N/A</v>
      </c>
      <c r="K113" s="200" t="e">
        <f t="shared" si="10"/>
        <v>#N/A</v>
      </c>
      <c r="L113" s="200" t="e">
        <f t="shared" si="11"/>
        <v>#N/A</v>
      </c>
      <c r="M113" s="211" t="e">
        <f t="shared" si="12"/>
        <v>#N/A</v>
      </c>
      <c r="N113" s="201" t="e">
        <f t="shared" si="13"/>
        <v>#N/A</v>
      </c>
      <c r="O113" s="198">
        <v>0</v>
      </c>
      <c r="P113" s="198">
        <v>0</v>
      </c>
      <c r="Q113" s="200" t="e">
        <f t="shared" si="14"/>
        <v>#N/A</v>
      </c>
      <c r="Z113" s="260"/>
    </row>
    <row r="114" spans="1:26" x14ac:dyDescent="0.25">
      <c r="A114" s="180">
        <f t="shared" si="15"/>
        <v>103</v>
      </c>
      <c r="B114" s="296"/>
      <c r="C114" s="306"/>
      <c r="D114" s="304"/>
      <c r="E114" s="305"/>
      <c r="F114" s="296"/>
      <c r="G114" s="216">
        <f t="shared" si="8"/>
        <v>0</v>
      </c>
      <c r="H114" s="279">
        <f t="shared" si="9"/>
        <v>0</v>
      </c>
      <c r="I114" s="280"/>
      <c r="J114" s="202" t="e">
        <f>IF(I114=("Comisario"),(VLOOKUP(I114,'Simulador Piramide-Salarios'!$F$57:$J$74,5,0)),(IF(I114=("Inspector General"),(VLOOKUP(I114,'Simulador Piramide-Salarios'!$F$57:$J$74,5,0)),(IF(I114=("Subinspector"),(VLOOKUP(I114,'Simulador Piramide-Salarios'!$F$57:$J$74,5,0)),(IF(I114=("Inspector"),(VLOOKUP(I114,'Simulador Piramide-Salarios'!$F$57:$J$74,5,0)),(IF(I114=("Inspector Jefe"),(VLOOKUP(I114,'Simulador Piramide-Salarios'!$F$57:$J$74,5,0)),(IF((IF((VLOOKUP(I114,'Simulador Piramide-Salarios'!$F$57:$J$74,3,0))&gt;0,(VLOOKUP(I114,'Simulador Piramide-Salarios'!$F$57:$J$74,3,0)),(VLOOKUP(I114,'Simulador Piramide-Salarios'!$E$57:$J$74,5,0))))&gt;0,(IF((VLOOKUP(I114,'Simulador Piramide-Salarios'!$F$57:$J$74,3,0))&gt;0,(VLOOKUP(I114,'Simulador Piramide-Salarios'!$F$57:$J$74,3,0)),(VLOOKUP(I114,'Simulador Piramide-Salarios'!$E$57:$J$74,5,0)))),(VLOOKUP(I114,'Simulador Piramide-Salarios'!$D$57:$J$74,7,0)))))))))))))</f>
        <v>#N/A</v>
      </c>
      <c r="K114" s="200" t="e">
        <f t="shared" si="10"/>
        <v>#N/A</v>
      </c>
      <c r="L114" s="200" t="e">
        <f t="shared" si="11"/>
        <v>#N/A</v>
      </c>
      <c r="M114" s="211" t="e">
        <f t="shared" si="12"/>
        <v>#N/A</v>
      </c>
      <c r="N114" s="201" t="e">
        <f t="shared" si="13"/>
        <v>#N/A</v>
      </c>
      <c r="O114" s="198">
        <v>0</v>
      </c>
      <c r="P114" s="198">
        <v>0</v>
      </c>
      <c r="Q114" s="200" t="e">
        <f t="shared" si="14"/>
        <v>#N/A</v>
      </c>
      <c r="Z114" s="260"/>
    </row>
    <row r="115" spans="1:26" x14ac:dyDescent="0.25">
      <c r="A115" s="180">
        <f t="shared" si="15"/>
        <v>104</v>
      </c>
      <c r="B115" s="296"/>
      <c r="C115" s="306"/>
      <c r="D115" s="304"/>
      <c r="E115" s="305"/>
      <c r="F115" s="296"/>
      <c r="G115" s="216">
        <f t="shared" si="8"/>
        <v>0</v>
      </c>
      <c r="H115" s="279">
        <f t="shared" si="9"/>
        <v>0</v>
      </c>
      <c r="I115" s="280"/>
      <c r="J115" s="202" t="e">
        <f>IF(I115=("Comisario"),(VLOOKUP(I115,'Simulador Piramide-Salarios'!$F$57:$J$74,5,0)),(IF(I115=("Inspector General"),(VLOOKUP(I115,'Simulador Piramide-Salarios'!$F$57:$J$74,5,0)),(IF(I115=("Subinspector"),(VLOOKUP(I115,'Simulador Piramide-Salarios'!$F$57:$J$74,5,0)),(IF(I115=("Inspector"),(VLOOKUP(I115,'Simulador Piramide-Salarios'!$F$57:$J$74,5,0)),(IF(I115=("Inspector Jefe"),(VLOOKUP(I115,'Simulador Piramide-Salarios'!$F$57:$J$74,5,0)),(IF((IF((VLOOKUP(I115,'Simulador Piramide-Salarios'!$F$57:$J$74,3,0))&gt;0,(VLOOKUP(I115,'Simulador Piramide-Salarios'!$F$57:$J$74,3,0)),(VLOOKUP(I115,'Simulador Piramide-Salarios'!$E$57:$J$74,5,0))))&gt;0,(IF((VLOOKUP(I115,'Simulador Piramide-Salarios'!$F$57:$J$74,3,0))&gt;0,(VLOOKUP(I115,'Simulador Piramide-Salarios'!$F$57:$J$74,3,0)),(VLOOKUP(I115,'Simulador Piramide-Salarios'!$E$57:$J$74,5,0)))),(VLOOKUP(I115,'Simulador Piramide-Salarios'!$D$57:$J$74,7,0)))))))))))))</f>
        <v>#N/A</v>
      </c>
      <c r="K115" s="200" t="e">
        <f t="shared" si="10"/>
        <v>#N/A</v>
      </c>
      <c r="L115" s="200" t="e">
        <f t="shared" si="11"/>
        <v>#N/A</v>
      </c>
      <c r="M115" s="211" t="e">
        <f t="shared" si="12"/>
        <v>#N/A</v>
      </c>
      <c r="N115" s="201" t="e">
        <f t="shared" si="13"/>
        <v>#N/A</v>
      </c>
      <c r="O115" s="198">
        <v>0</v>
      </c>
      <c r="P115" s="198">
        <v>0</v>
      </c>
      <c r="Q115" s="200" t="e">
        <f t="shared" si="14"/>
        <v>#N/A</v>
      </c>
      <c r="Z115" s="260"/>
    </row>
    <row r="116" spans="1:26" x14ac:dyDescent="0.25">
      <c r="A116" s="180">
        <f t="shared" si="15"/>
        <v>105</v>
      </c>
      <c r="B116" s="296"/>
      <c r="C116" s="306"/>
      <c r="D116" s="304"/>
      <c r="E116" s="305"/>
      <c r="F116" s="296"/>
      <c r="G116" s="216">
        <f t="shared" si="8"/>
        <v>0</v>
      </c>
      <c r="H116" s="279">
        <f t="shared" si="9"/>
        <v>0</v>
      </c>
      <c r="I116" s="280"/>
      <c r="J116" s="202" t="e">
        <f>IF(I116=("Comisario"),(VLOOKUP(I116,'Simulador Piramide-Salarios'!$F$57:$J$74,5,0)),(IF(I116=("Inspector General"),(VLOOKUP(I116,'Simulador Piramide-Salarios'!$F$57:$J$74,5,0)),(IF(I116=("Subinspector"),(VLOOKUP(I116,'Simulador Piramide-Salarios'!$F$57:$J$74,5,0)),(IF(I116=("Inspector"),(VLOOKUP(I116,'Simulador Piramide-Salarios'!$F$57:$J$74,5,0)),(IF(I116=("Inspector Jefe"),(VLOOKUP(I116,'Simulador Piramide-Salarios'!$F$57:$J$74,5,0)),(IF((IF((VLOOKUP(I116,'Simulador Piramide-Salarios'!$F$57:$J$74,3,0))&gt;0,(VLOOKUP(I116,'Simulador Piramide-Salarios'!$F$57:$J$74,3,0)),(VLOOKUP(I116,'Simulador Piramide-Salarios'!$E$57:$J$74,5,0))))&gt;0,(IF((VLOOKUP(I116,'Simulador Piramide-Salarios'!$F$57:$J$74,3,0))&gt;0,(VLOOKUP(I116,'Simulador Piramide-Salarios'!$F$57:$J$74,3,0)),(VLOOKUP(I116,'Simulador Piramide-Salarios'!$E$57:$J$74,5,0)))),(VLOOKUP(I116,'Simulador Piramide-Salarios'!$D$57:$J$74,7,0)))))))))))))</f>
        <v>#N/A</v>
      </c>
      <c r="K116" s="200" t="e">
        <f t="shared" si="10"/>
        <v>#N/A</v>
      </c>
      <c r="L116" s="200" t="e">
        <f t="shared" si="11"/>
        <v>#N/A</v>
      </c>
      <c r="M116" s="211" t="e">
        <f t="shared" si="12"/>
        <v>#N/A</v>
      </c>
      <c r="N116" s="201" t="e">
        <f t="shared" si="13"/>
        <v>#N/A</v>
      </c>
      <c r="O116" s="198">
        <v>0</v>
      </c>
      <c r="P116" s="198">
        <v>0</v>
      </c>
      <c r="Q116" s="200" t="e">
        <f t="shared" si="14"/>
        <v>#N/A</v>
      </c>
      <c r="Z116" s="260"/>
    </row>
    <row r="117" spans="1:26" x14ac:dyDescent="0.25">
      <c r="A117" s="180">
        <f t="shared" si="15"/>
        <v>106</v>
      </c>
      <c r="B117" s="296"/>
      <c r="C117" s="306"/>
      <c r="D117" s="304"/>
      <c r="E117" s="305"/>
      <c r="F117" s="296"/>
      <c r="G117" s="216">
        <f t="shared" si="8"/>
        <v>0</v>
      </c>
      <c r="H117" s="279">
        <f t="shared" si="9"/>
        <v>0</v>
      </c>
      <c r="I117" s="280"/>
      <c r="J117" s="202" t="e">
        <f>IF(I117=("Comisario"),(VLOOKUP(I117,'Simulador Piramide-Salarios'!$F$57:$J$74,5,0)),(IF(I117=("Inspector General"),(VLOOKUP(I117,'Simulador Piramide-Salarios'!$F$57:$J$74,5,0)),(IF(I117=("Subinspector"),(VLOOKUP(I117,'Simulador Piramide-Salarios'!$F$57:$J$74,5,0)),(IF(I117=("Inspector"),(VLOOKUP(I117,'Simulador Piramide-Salarios'!$F$57:$J$74,5,0)),(IF(I117=("Inspector Jefe"),(VLOOKUP(I117,'Simulador Piramide-Salarios'!$F$57:$J$74,5,0)),(IF((IF((VLOOKUP(I117,'Simulador Piramide-Salarios'!$F$57:$J$74,3,0))&gt;0,(VLOOKUP(I117,'Simulador Piramide-Salarios'!$F$57:$J$74,3,0)),(VLOOKUP(I117,'Simulador Piramide-Salarios'!$E$57:$J$74,5,0))))&gt;0,(IF((VLOOKUP(I117,'Simulador Piramide-Salarios'!$F$57:$J$74,3,0))&gt;0,(VLOOKUP(I117,'Simulador Piramide-Salarios'!$F$57:$J$74,3,0)),(VLOOKUP(I117,'Simulador Piramide-Salarios'!$E$57:$J$74,5,0)))),(VLOOKUP(I117,'Simulador Piramide-Salarios'!$D$57:$J$74,7,0)))))))))))))</f>
        <v>#N/A</v>
      </c>
      <c r="K117" s="200" t="e">
        <f t="shared" si="10"/>
        <v>#N/A</v>
      </c>
      <c r="L117" s="200" t="e">
        <f t="shared" si="11"/>
        <v>#N/A</v>
      </c>
      <c r="M117" s="211" t="e">
        <f t="shared" si="12"/>
        <v>#N/A</v>
      </c>
      <c r="N117" s="201" t="e">
        <f t="shared" si="13"/>
        <v>#N/A</v>
      </c>
      <c r="O117" s="198">
        <v>0</v>
      </c>
      <c r="P117" s="198">
        <v>0</v>
      </c>
      <c r="Q117" s="200" t="e">
        <f t="shared" si="14"/>
        <v>#N/A</v>
      </c>
      <c r="Z117" s="260"/>
    </row>
    <row r="118" spans="1:26" x14ac:dyDescent="0.25">
      <c r="A118" s="180">
        <f t="shared" si="15"/>
        <v>107</v>
      </c>
      <c r="B118" s="296"/>
      <c r="C118" s="306"/>
      <c r="D118" s="304"/>
      <c r="E118" s="305"/>
      <c r="F118" s="296"/>
      <c r="G118" s="216">
        <f t="shared" si="8"/>
        <v>0</v>
      </c>
      <c r="H118" s="279">
        <f t="shared" si="9"/>
        <v>0</v>
      </c>
      <c r="I118" s="280"/>
      <c r="J118" s="202" t="e">
        <f>IF(I118=("Comisario"),(VLOOKUP(I118,'Simulador Piramide-Salarios'!$F$57:$J$74,5,0)),(IF(I118=("Inspector General"),(VLOOKUP(I118,'Simulador Piramide-Salarios'!$F$57:$J$74,5,0)),(IF(I118=("Subinspector"),(VLOOKUP(I118,'Simulador Piramide-Salarios'!$F$57:$J$74,5,0)),(IF(I118=("Inspector"),(VLOOKUP(I118,'Simulador Piramide-Salarios'!$F$57:$J$74,5,0)),(IF(I118=("Inspector Jefe"),(VLOOKUP(I118,'Simulador Piramide-Salarios'!$F$57:$J$74,5,0)),(IF((IF((VLOOKUP(I118,'Simulador Piramide-Salarios'!$F$57:$J$74,3,0))&gt;0,(VLOOKUP(I118,'Simulador Piramide-Salarios'!$F$57:$J$74,3,0)),(VLOOKUP(I118,'Simulador Piramide-Salarios'!$E$57:$J$74,5,0))))&gt;0,(IF((VLOOKUP(I118,'Simulador Piramide-Salarios'!$F$57:$J$74,3,0))&gt;0,(VLOOKUP(I118,'Simulador Piramide-Salarios'!$F$57:$J$74,3,0)),(VLOOKUP(I118,'Simulador Piramide-Salarios'!$E$57:$J$74,5,0)))),(VLOOKUP(I118,'Simulador Piramide-Salarios'!$D$57:$J$74,7,0)))))))))))))</f>
        <v>#N/A</v>
      </c>
      <c r="K118" s="200" t="e">
        <f t="shared" si="10"/>
        <v>#N/A</v>
      </c>
      <c r="L118" s="200" t="e">
        <f t="shared" si="11"/>
        <v>#N/A</v>
      </c>
      <c r="M118" s="211" t="e">
        <f t="shared" si="12"/>
        <v>#N/A</v>
      </c>
      <c r="N118" s="201" t="e">
        <f t="shared" si="13"/>
        <v>#N/A</v>
      </c>
      <c r="O118" s="198">
        <v>0</v>
      </c>
      <c r="P118" s="198">
        <v>0</v>
      </c>
      <c r="Q118" s="200" t="e">
        <f t="shared" si="14"/>
        <v>#N/A</v>
      </c>
      <c r="Z118" s="260"/>
    </row>
    <row r="119" spans="1:26" x14ac:dyDescent="0.25">
      <c r="A119" s="180">
        <f t="shared" si="15"/>
        <v>108</v>
      </c>
      <c r="B119" s="296"/>
      <c r="C119" s="306"/>
      <c r="D119" s="304"/>
      <c r="E119" s="305"/>
      <c r="F119" s="296"/>
      <c r="G119" s="216">
        <f t="shared" si="8"/>
        <v>0</v>
      </c>
      <c r="H119" s="279">
        <f t="shared" si="9"/>
        <v>0</v>
      </c>
      <c r="I119" s="280"/>
      <c r="J119" s="202" t="e">
        <f>IF(I119=("Comisario"),(VLOOKUP(I119,'Simulador Piramide-Salarios'!$F$57:$J$74,5,0)),(IF(I119=("Inspector General"),(VLOOKUP(I119,'Simulador Piramide-Salarios'!$F$57:$J$74,5,0)),(IF(I119=("Subinspector"),(VLOOKUP(I119,'Simulador Piramide-Salarios'!$F$57:$J$74,5,0)),(IF(I119=("Inspector"),(VLOOKUP(I119,'Simulador Piramide-Salarios'!$F$57:$J$74,5,0)),(IF(I119=("Inspector Jefe"),(VLOOKUP(I119,'Simulador Piramide-Salarios'!$F$57:$J$74,5,0)),(IF((IF((VLOOKUP(I119,'Simulador Piramide-Salarios'!$F$57:$J$74,3,0))&gt;0,(VLOOKUP(I119,'Simulador Piramide-Salarios'!$F$57:$J$74,3,0)),(VLOOKUP(I119,'Simulador Piramide-Salarios'!$E$57:$J$74,5,0))))&gt;0,(IF((VLOOKUP(I119,'Simulador Piramide-Salarios'!$F$57:$J$74,3,0))&gt;0,(VLOOKUP(I119,'Simulador Piramide-Salarios'!$F$57:$J$74,3,0)),(VLOOKUP(I119,'Simulador Piramide-Salarios'!$E$57:$J$74,5,0)))),(VLOOKUP(I119,'Simulador Piramide-Salarios'!$D$57:$J$74,7,0)))))))))))))</f>
        <v>#N/A</v>
      </c>
      <c r="K119" s="200" t="e">
        <f t="shared" si="10"/>
        <v>#N/A</v>
      </c>
      <c r="L119" s="200" t="e">
        <f t="shared" si="11"/>
        <v>#N/A</v>
      </c>
      <c r="M119" s="211" t="e">
        <f t="shared" si="12"/>
        <v>#N/A</v>
      </c>
      <c r="N119" s="201" t="e">
        <f t="shared" si="13"/>
        <v>#N/A</v>
      </c>
      <c r="O119" s="198">
        <v>0</v>
      </c>
      <c r="P119" s="198">
        <v>0</v>
      </c>
      <c r="Q119" s="200" t="e">
        <f t="shared" si="14"/>
        <v>#N/A</v>
      </c>
      <c r="Z119" s="260"/>
    </row>
    <row r="120" spans="1:26" x14ac:dyDescent="0.25">
      <c r="A120" s="180">
        <f t="shared" si="15"/>
        <v>109</v>
      </c>
      <c r="B120" s="296"/>
      <c r="C120" s="306"/>
      <c r="D120" s="304"/>
      <c r="E120" s="305"/>
      <c r="F120" s="296"/>
      <c r="G120" s="216">
        <f t="shared" si="8"/>
        <v>0</v>
      </c>
      <c r="H120" s="279">
        <f t="shared" si="9"/>
        <v>0</v>
      </c>
      <c r="I120" s="280"/>
      <c r="J120" s="202" t="e">
        <f>IF(I120=("Comisario"),(VLOOKUP(I120,'Simulador Piramide-Salarios'!$F$57:$J$74,5,0)),(IF(I120=("Inspector General"),(VLOOKUP(I120,'Simulador Piramide-Salarios'!$F$57:$J$74,5,0)),(IF(I120=("Subinspector"),(VLOOKUP(I120,'Simulador Piramide-Salarios'!$F$57:$J$74,5,0)),(IF(I120=("Inspector"),(VLOOKUP(I120,'Simulador Piramide-Salarios'!$F$57:$J$74,5,0)),(IF(I120=("Inspector Jefe"),(VLOOKUP(I120,'Simulador Piramide-Salarios'!$F$57:$J$74,5,0)),(IF((IF((VLOOKUP(I120,'Simulador Piramide-Salarios'!$F$57:$J$74,3,0))&gt;0,(VLOOKUP(I120,'Simulador Piramide-Salarios'!$F$57:$J$74,3,0)),(VLOOKUP(I120,'Simulador Piramide-Salarios'!$E$57:$J$74,5,0))))&gt;0,(IF((VLOOKUP(I120,'Simulador Piramide-Salarios'!$F$57:$J$74,3,0))&gt;0,(VLOOKUP(I120,'Simulador Piramide-Salarios'!$F$57:$J$74,3,0)),(VLOOKUP(I120,'Simulador Piramide-Salarios'!$E$57:$J$74,5,0)))),(VLOOKUP(I120,'Simulador Piramide-Salarios'!$D$57:$J$74,7,0)))))))))))))</f>
        <v>#N/A</v>
      </c>
      <c r="K120" s="200" t="e">
        <f t="shared" si="10"/>
        <v>#N/A</v>
      </c>
      <c r="L120" s="200" t="e">
        <f t="shared" si="11"/>
        <v>#N/A</v>
      </c>
      <c r="M120" s="211" t="e">
        <f t="shared" si="12"/>
        <v>#N/A</v>
      </c>
      <c r="N120" s="201" t="e">
        <f t="shared" si="13"/>
        <v>#N/A</v>
      </c>
      <c r="O120" s="198">
        <v>0</v>
      </c>
      <c r="P120" s="198">
        <v>0</v>
      </c>
      <c r="Q120" s="200" t="e">
        <f t="shared" si="14"/>
        <v>#N/A</v>
      </c>
      <c r="Z120" s="260"/>
    </row>
    <row r="121" spans="1:26" x14ac:dyDescent="0.25">
      <c r="A121" s="180">
        <f t="shared" si="15"/>
        <v>110</v>
      </c>
      <c r="B121" s="296"/>
      <c r="C121" s="306"/>
      <c r="D121" s="304"/>
      <c r="E121" s="305"/>
      <c r="F121" s="296"/>
      <c r="G121" s="216">
        <f t="shared" si="8"/>
        <v>0</v>
      </c>
      <c r="H121" s="279">
        <f t="shared" si="9"/>
        <v>0</v>
      </c>
      <c r="I121" s="280"/>
      <c r="J121" s="202" t="e">
        <f>IF(I121=("Comisario"),(VLOOKUP(I121,'Simulador Piramide-Salarios'!$F$57:$J$74,5,0)),(IF(I121=("Inspector General"),(VLOOKUP(I121,'Simulador Piramide-Salarios'!$F$57:$J$74,5,0)),(IF(I121=("Subinspector"),(VLOOKUP(I121,'Simulador Piramide-Salarios'!$F$57:$J$74,5,0)),(IF(I121=("Inspector"),(VLOOKUP(I121,'Simulador Piramide-Salarios'!$F$57:$J$74,5,0)),(IF(I121=("Inspector Jefe"),(VLOOKUP(I121,'Simulador Piramide-Salarios'!$F$57:$J$74,5,0)),(IF((IF((VLOOKUP(I121,'Simulador Piramide-Salarios'!$F$57:$J$74,3,0))&gt;0,(VLOOKUP(I121,'Simulador Piramide-Salarios'!$F$57:$J$74,3,0)),(VLOOKUP(I121,'Simulador Piramide-Salarios'!$E$57:$J$74,5,0))))&gt;0,(IF((VLOOKUP(I121,'Simulador Piramide-Salarios'!$F$57:$J$74,3,0))&gt;0,(VLOOKUP(I121,'Simulador Piramide-Salarios'!$F$57:$J$74,3,0)),(VLOOKUP(I121,'Simulador Piramide-Salarios'!$E$57:$J$74,5,0)))),(VLOOKUP(I121,'Simulador Piramide-Salarios'!$D$57:$J$74,7,0)))))))))))))</f>
        <v>#N/A</v>
      </c>
      <c r="K121" s="200" t="e">
        <f t="shared" si="10"/>
        <v>#N/A</v>
      </c>
      <c r="L121" s="200" t="e">
        <f t="shared" si="11"/>
        <v>#N/A</v>
      </c>
      <c r="M121" s="211" t="e">
        <f t="shared" si="12"/>
        <v>#N/A</v>
      </c>
      <c r="N121" s="201" t="e">
        <f t="shared" si="13"/>
        <v>#N/A</v>
      </c>
      <c r="O121" s="198">
        <v>0</v>
      </c>
      <c r="P121" s="198">
        <v>0</v>
      </c>
      <c r="Q121" s="200" t="e">
        <f t="shared" si="14"/>
        <v>#N/A</v>
      </c>
      <c r="Z121" s="260"/>
    </row>
    <row r="122" spans="1:26" x14ac:dyDescent="0.25">
      <c r="A122" s="180">
        <f t="shared" si="15"/>
        <v>111</v>
      </c>
      <c r="B122" s="296"/>
      <c r="C122" s="306"/>
      <c r="D122" s="304"/>
      <c r="E122" s="305"/>
      <c r="F122" s="296"/>
      <c r="G122" s="216">
        <f t="shared" si="8"/>
        <v>0</v>
      </c>
      <c r="H122" s="279">
        <f t="shared" si="9"/>
        <v>0</v>
      </c>
      <c r="I122" s="280"/>
      <c r="J122" s="202" t="e">
        <f>IF(I122=("Comisario"),(VLOOKUP(I122,'Simulador Piramide-Salarios'!$F$57:$J$74,5,0)),(IF(I122=("Inspector General"),(VLOOKUP(I122,'Simulador Piramide-Salarios'!$F$57:$J$74,5,0)),(IF(I122=("Subinspector"),(VLOOKUP(I122,'Simulador Piramide-Salarios'!$F$57:$J$74,5,0)),(IF(I122=("Inspector"),(VLOOKUP(I122,'Simulador Piramide-Salarios'!$F$57:$J$74,5,0)),(IF(I122=("Inspector Jefe"),(VLOOKUP(I122,'Simulador Piramide-Salarios'!$F$57:$J$74,5,0)),(IF((IF((VLOOKUP(I122,'Simulador Piramide-Salarios'!$F$57:$J$74,3,0))&gt;0,(VLOOKUP(I122,'Simulador Piramide-Salarios'!$F$57:$J$74,3,0)),(VLOOKUP(I122,'Simulador Piramide-Salarios'!$E$57:$J$74,5,0))))&gt;0,(IF((VLOOKUP(I122,'Simulador Piramide-Salarios'!$F$57:$J$74,3,0))&gt;0,(VLOOKUP(I122,'Simulador Piramide-Salarios'!$F$57:$J$74,3,0)),(VLOOKUP(I122,'Simulador Piramide-Salarios'!$E$57:$J$74,5,0)))),(VLOOKUP(I122,'Simulador Piramide-Salarios'!$D$57:$J$74,7,0)))))))))))))</f>
        <v>#N/A</v>
      </c>
      <c r="K122" s="200" t="e">
        <f t="shared" si="10"/>
        <v>#N/A</v>
      </c>
      <c r="L122" s="200" t="e">
        <f t="shared" si="11"/>
        <v>#N/A</v>
      </c>
      <c r="M122" s="211" t="e">
        <f t="shared" si="12"/>
        <v>#N/A</v>
      </c>
      <c r="N122" s="201" t="e">
        <f t="shared" si="13"/>
        <v>#N/A</v>
      </c>
      <c r="O122" s="198">
        <v>0</v>
      </c>
      <c r="P122" s="198">
        <v>0</v>
      </c>
      <c r="Q122" s="200" t="e">
        <f t="shared" si="14"/>
        <v>#N/A</v>
      </c>
      <c r="Z122" s="260"/>
    </row>
    <row r="123" spans="1:26" x14ac:dyDescent="0.25">
      <c r="A123" s="180">
        <f t="shared" si="15"/>
        <v>112</v>
      </c>
      <c r="B123" s="296"/>
      <c r="C123" s="306"/>
      <c r="D123" s="304"/>
      <c r="E123" s="305"/>
      <c r="F123" s="296"/>
      <c r="G123" s="216">
        <f t="shared" si="8"/>
        <v>0</v>
      </c>
      <c r="H123" s="279">
        <f t="shared" si="9"/>
        <v>0</v>
      </c>
      <c r="I123" s="280"/>
      <c r="J123" s="202" t="e">
        <f>IF(I123=("Comisario"),(VLOOKUP(I123,'Simulador Piramide-Salarios'!$F$57:$J$74,5,0)),(IF(I123=("Inspector General"),(VLOOKUP(I123,'Simulador Piramide-Salarios'!$F$57:$J$74,5,0)),(IF(I123=("Subinspector"),(VLOOKUP(I123,'Simulador Piramide-Salarios'!$F$57:$J$74,5,0)),(IF(I123=("Inspector"),(VLOOKUP(I123,'Simulador Piramide-Salarios'!$F$57:$J$74,5,0)),(IF(I123=("Inspector Jefe"),(VLOOKUP(I123,'Simulador Piramide-Salarios'!$F$57:$J$74,5,0)),(IF((IF((VLOOKUP(I123,'Simulador Piramide-Salarios'!$F$57:$J$74,3,0))&gt;0,(VLOOKUP(I123,'Simulador Piramide-Salarios'!$F$57:$J$74,3,0)),(VLOOKUP(I123,'Simulador Piramide-Salarios'!$E$57:$J$74,5,0))))&gt;0,(IF((VLOOKUP(I123,'Simulador Piramide-Salarios'!$F$57:$J$74,3,0))&gt;0,(VLOOKUP(I123,'Simulador Piramide-Salarios'!$F$57:$J$74,3,0)),(VLOOKUP(I123,'Simulador Piramide-Salarios'!$E$57:$J$74,5,0)))),(VLOOKUP(I123,'Simulador Piramide-Salarios'!$D$57:$J$74,7,0)))))))))))))</f>
        <v>#N/A</v>
      </c>
      <c r="K123" s="200" t="e">
        <f t="shared" si="10"/>
        <v>#N/A</v>
      </c>
      <c r="L123" s="200" t="e">
        <f t="shared" si="11"/>
        <v>#N/A</v>
      </c>
      <c r="M123" s="211" t="e">
        <f t="shared" si="12"/>
        <v>#N/A</v>
      </c>
      <c r="N123" s="201" t="e">
        <f t="shared" si="13"/>
        <v>#N/A</v>
      </c>
      <c r="O123" s="198">
        <v>0</v>
      </c>
      <c r="P123" s="198">
        <v>0</v>
      </c>
      <c r="Q123" s="200" t="e">
        <f t="shared" si="14"/>
        <v>#N/A</v>
      </c>
      <c r="Z123" s="260"/>
    </row>
    <row r="124" spans="1:26" x14ac:dyDescent="0.25">
      <c r="A124" s="180">
        <f t="shared" si="15"/>
        <v>113</v>
      </c>
      <c r="B124" s="296"/>
      <c r="C124" s="306"/>
      <c r="D124" s="304"/>
      <c r="E124" s="305"/>
      <c r="F124" s="296"/>
      <c r="G124" s="216">
        <f t="shared" si="8"/>
        <v>0</v>
      </c>
      <c r="H124" s="279">
        <f t="shared" si="9"/>
        <v>0</v>
      </c>
      <c r="I124" s="280"/>
      <c r="J124" s="202" t="e">
        <f>IF(I124=("Comisario"),(VLOOKUP(I124,'Simulador Piramide-Salarios'!$F$57:$J$74,5,0)),(IF(I124=("Inspector General"),(VLOOKUP(I124,'Simulador Piramide-Salarios'!$F$57:$J$74,5,0)),(IF(I124=("Subinspector"),(VLOOKUP(I124,'Simulador Piramide-Salarios'!$F$57:$J$74,5,0)),(IF(I124=("Inspector"),(VLOOKUP(I124,'Simulador Piramide-Salarios'!$F$57:$J$74,5,0)),(IF(I124=("Inspector Jefe"),(VLOOKUP(I124,'Simulador Piramide-Salarios'!$F$57:$J$74,5,0)),(IF((IF((VLOOKUP(I124,'Simulador Piramide-Salarios'!$F$57:$J$74,3,0))&gt;0,(VLOOKUP(I124,'Simulador Piramide-Salarios'!$F$57:$J$74,3,0)),(VLOOKUP(I124,'Simulador Piramide-Salarios'!$E$57:$J$74,5,0))))&gt;0,(IF((VLOOKUP(I124,'Simulador Piramide-Salarios'!$F$57:$J$74,3,0))&gt;0,(VLOOKUP(I124,'Simulador Piramide-Salarios'!$F$57:$J$74,3,0)),(VLOOKUP(I124,'Simulador Piramide-Salarios'!$E$57:$J$74,5,0)))),(VLOOKUP(I124,'Simulador Piramide-Salarios'!$D$57:$J$74,7,0)))))))))))))</f>
        <v>#N/A</v>
      </c>
      <c r="K124" s="200" t="e">
        <f t="shared" si="10"/>
        <v>#N/A</v>
      </c>
      <c r="L124" s="200" t="e">
        <f t="shared" si="11"/>
        <v>#N/A</v>
      </c>
      <c r="M124" s="211" t="e">
        <f t="shared" si="12"/>
        <v>#N/A</v>
      </c>
      <c r="N124" s="201" t="e">
        <f t="shared" si="13"/>
        <v>#N/A</v>
      </c>
      <c r="O124" s="198">
        <v>0</v>
      </c>
      <c r="P124" s="198">
        <v>0</v>
      </c>
      <c r="Q124" s="200" t="e">
        <f t="shared" si="14"/>
        <v>#N/A</v>
      </c>
      <c r="Z124" s="260"/>
    </row>
    <row r="125" spans="1:26" x14ac:dyDescent="0.25">
      <c r="A125" s="180">
        <f t="shared" si="15"/>
        <v>114</v>
      </c>
      <c r="B125" s="296"/>
      <c r="C125" s="306"/>
      <c r="D125" s="304"/>
      <c r="E125" s="305"/>
      <c r="F125" s="296"/>
      <c r="G125" s="216">
        <f t="shared" si="8"/>
        <v>0</v>
      </c>
      <c r="H125" s="279">
        <f t="shared" si="9"/>
        <v>0</v>
      </c>
      <c r="I125" s="280"/>
      <c r="J125" s="202" t="e">
        <f>IF(I125=("Comisario"),(VLOOKUP(I125,'Simulador Piramide-Salarios'!$F$57:$J$74,5,0)),(IF(I125=("Inspector General"),(VLOOKUP(I125,'Simulador Piramide-Salarios'!$F$57:$J$74,5,0)),(IF(I125=("Subinspector"),(VLOOKUP(I125,'Simulador Piramide-Salarios'!$F$57:$J$74,5,0)),(IF(I125=("Inspector"),(VLOOKUP(I125,'Simulador Piramide-Salarios'!$F$57:$J$74,5,0)),(IF(I125=("Inspector Jefe"),(VLOOKUP(I125,'Simulador Piramide-Salarios'!$F$57:$J$74,5,0)),(IF((IF((VLOOKUP(I125,'Simulador Piramide-Salarios'!$F$57:$J$74,3,0))&gt;0,(VLOOKUP(I125,'Simulador Piramide-Salarios'!$F$57:$J$74,3,0)),(VLOOKUP(I125,'Simulador Piramide-Salarios'!$E$57:$J$74,5,0))))&gt;0,(IF((VLOOKUP(I125,'Simulador Piramide-Salarios'!$F$57:$J$74,3,0))&gt;0,(VLOOKUP(I125,'Simulador Piramide-Salarios'!$F$57:$J$74,3,0)),(VLOOKUP(I125,'Simulador Piramide-Salarios'!$E$57:$J$74,5,0)))),(VLOOKUP(I125,'Simulador Piramide-Salarios'!$D$57:$J$74,7,0)))))))))))))</f>
        <v>#N/A</v>
      </c>
      <c r="K125" s="200" t="e">
        <f t="shared" si="10"/>
        <v>#N/A</v>
      </c>
      <c r="L125" s="200" t="e">
        <f t="shared" si="11"/>
        <v>#N/A</v>
      </c>
      <c r="M125" s="211" t="e">
        <f t="shared" si="12"/>
        <v>#N/A</v>
      </c>
      <c r="N125" s="201" t="e">
        <f t="shared" si="13"/>
        <v>#N/A</v>
      </c>
      <c r="O125" s="198">
        <v>0</v>
      </c>
      <c r="P125" s="198">
        <v>0</v>
      </c>
      <c r="Q125" s="200" t="e">
        <f t="shared" si="14"/>
        <v>#N/A</v>
      </c>
      <c r="Z125" s="260"/>
    </row>
    <row r="126" spans="1:26" x14ac:dyDescent="0.25">
      <c r="A126" s="180">
        <f t="shared" si="15"/>
        <v>115</v>
      </c>
      <c r="B126" s="296"/>
      <c r="C126" s="306"/>
      <c r="D126" s="304"/>
      <c r="E126" s="305"/>
      <c r="F126" s="296"/>
      <c r="G126" s="216">
        <f t="shared" si="8"/>
        <v>0</v>
      </c>
      <c r="H126" s="279">
        <f t="shared" si="9"/>
        <v>0</v>
      </c>
      <c r="I126" s="280"/>
      <c r="J126" s="202" t="e">
        <f>IF(I126=("Comisario"),(VLOOKUP(I126,'Simulador Piramide-Salarios'!$F$57:$J$74,5,0)),(IF(I126=("Inspector General"),(VLOOKUP(I126,'Simulador Piramide-Salarios'!$F$57:$J$74,5,0)),(IF(I126=("Subinspector"),(VLOOKUP(I126,'Simulador Piramide-Salarios'!$F$57:$J$74,5,0)),(IF(I126=("Inspector"),(VLOOKUP(I126,'Simulador Piramide-Salarios'!$F$57:$J$74,5,0)),(IF(I126=("Inspector Jefe"),(VLOOKUP(I126,'Simulador Piramide-Salarios'!$F$57:$J$74,5,0)),(IF((IF((VLOOKUP(I126,'Simulador Piramide-Salarios'!$F$57:$J$74,3,0))&gt;0,(VLOOKUP(I126,'Simulador Piramide-Salarios'!$F$57:$J$74,3,0)),(VLOOKUP(I126,'Simulador Piramide-Salarios'!$E$57:$J$74,5,0))))&gt;0,(IF((VLOOKUP(I126,'Simulador Piramide-Salarios'!$F$57:$J$74,3,0))&gt;0,(VLOOKUP(I126,'Simulador Piramide-Salarios'!$F$57:$J$74,3,0)),(VLOOKUP(I126,'Simulador Piramide-Salarios'!$E$57:$J$74,5,0)))),(VLOOKUP(I126,'Simulador Piramide-Salarios'!$D$57:$J$74,7,0)))))))))))))</f>
        <v>#N/A</v>
      </c>
      <c r="K126" s="200" t="e">
        <f t="shared" si="10"/>
        <v>#N/A</v>
      </c>
      <c r="L126" s="200" t="e">
        <f t="shared" si="11"/>
        <v>#N/A</v>
      </c>
      <c r="M126" s="211" t="e">
        <f t="shared" si="12"/>
        <v>#N/A</v>
      </c>
      <c r="N126" s="201" t="e">
        <f t="shared" si="13"/>
        <v>#N/A</v>
      </c>
      <c r="O126" s="198">
        <v>0</v>
      </c>
      <c r="P126" s="198">
        <v>0</v>
      </c>
      <c r="Q126" s="200" t="e">
        <f t="shared" si="14"/>
        <v>#N/A</v>
      </c>
      <c r="Z126" s="260"/>
    </row>
    <row r="127" spans="1:26" x14ac:dyDescent="0.25">
      <c r="A127" s="180">
        <f t="shared" si="15"/>
        <v>116</v>
      </c>
      <c r="B127" s="296"/>
      <c r="C127" s="306"/>
      <c r="D127" s="304"/>
      <c r="E127" s="305"/>
      <c r="F127" s="296"/>
      <c r="G127" s="216">
        <f t="shared" si="8"/>
        <v>0</v>
      </c>
      <c r="H127" s="279">
        <f t="shared" si="9"/>
        <v>0</v>
      </c>
      <c r="I127" s="280"/>
      <c r="J127" s="202" t="e">
        <f>IF(I127=("Comisario"),(VLOOKUP(I127,'Simulador Piramide-Salarios'!$F$57:$J$74,5,0)),(IF(I127=("Inspector General"),(VLOOKUP(I127,'Simulador Piramide-Salarios'!$F$57:$J$74,5,0)),(IF(I127=("Subinspector"),(VLOOKUP(I127,'Simulador Piramide-Salarios'!$F$57:$J$74,5,0)),(IF(I127=("Inspector"),(VLOOKUP(I127,'Simulador Piramide-Salarios'!$F$57:$J$74,5,0)),(IF(I127=("Inspector Jefe"),(VLOOKUP(I127,'Simulador Piramide-Salarios'!$F$57:$J$74,5,0)),(IF((IF((VLOOKUP(I127,'Simulador Piramide-Salarios'!$F$57:$J$74,3,0))&gt;0,(VLOOKUP(I127,'Simulador Piramide-Salarios'!$F$57:$J$74,3,0)),(VLOOKUP(I127,'Simulador Piramide-Salarios'!$E$57:$J$74,5,0))))&gt;0,(IF((VLOOKUP(I127,'Simulador Piramide-Salarios'!$F$57:$J$74,3,0))&gt;0,(VLOOKUP(I127,'Simulador Piramide-Salarios'!$F$57:$J$74,3,0)),(VLOOKUP(I127,'Simulador Piramide-Salarios'!$E$57:$J$74,5,0)))),(VLOOKUP(I127,'Simulador Piramide-Salarios'!$D$57:$J$74,7,0)))))))))))))</f>
        <v>#N/A</v>
      </c>
      <c r="K127" s="200" t="e">
        <f t="shared" si="10"/>
        <v>#N/A</v>
      </c>
      <c r="L127" s="200" t="e">
        <f t="shared" si="11"/>
        <v>#N/A</v>
      </c>
      <c r="M127" s="211" t="e">
        <f t="shared" si="12"/>
        <v>#N/A</v>
      </c>
      <c r="N127" s="201" t="e">
        <f t="shared" si="13"/>
        <v>#N/A</v>
      </c>
      <c r="O127" s="198">
        <v>0</v>
      </c>
      <c r="P127" s="198">
        <v>0</v>
      </c>
      <c r="Q127" s="200" t="e">
        <f t="shared" si="14"/>
        <v>#N/A</v>
      </c>
      <c r="Z127" s="260"/>
    </row>
    <row r="128" spans="1:26" x14ac:dyDescent="0.25">
      <c r="A128" s="180">
        <f t="shared" si="15"/>
        <v>117</v>
      </c>
      <c r="B128" s="296"/>
      <c r="C128" s="306"/>
      <c r="D128" s="304"/>
      <c r="E128" s="305"/>
      <c r="F128" s="296"/>
      <c r="G128" s="216">
        <f t="shared" si="8"/>
        <v>0</v>
      </c>
      <c r="H128" s="279">
        <f t="shared" si="9"/>
        <v>0</v>
      </c>
      <c r="I128" s="280"/>
      <c r="J128" s="202" t="e">
        <f>IF(I128=("Comisario"),(VLOOKUP(I128,'Simulador Piramide-Salarios'!$F$57:$J$74,5,0)),(IF(I128=("Inspector General"),(VLOOKUP(I128,'Simulador Piramide-Salarios'!$F$57:$J$74,5,0)),(IF(I128=("Subinspector"),(VLOOKUP(I128,'Simulador Piramide-Salarios'!$F$57:$J$74,5,0)),(IF(I128=("Inspector"),(VLOOKUP(I128,'Simulador Piramide-Salarios'!$F$57:$J$74,5,0)),(IF(I128=("Inspector Jefe"),(VLOOKUP(I128,'Simulador Piramide-Salarios'!$F$57:$J$74,5,0)),(IF((IF((VLOOKUP(I128,'Simulador Piramide-Salarios'!$F$57:$J$74,3,0))&gt;0,(VLOOKUP(I128,'Simulador Piramide-Salarios'!$F$57:$J$74,3,0)),(VLOOKUP(I128,'Simulador Piramide-Salarios'!$E$57:$J$74,5,0))))&gt;0,(IF((VLOOKUP(I128,'Simulador Piramide-Salarios'!$F$57:$J$74,3,0))&gt;0,(VLOOKUP(I128,'Simulador Piramide-Salarios'!$F$57:$J$74,3,0)),(VLOOKUP(I128,'Simulador Piramide-Salarios'!$E$57:$J$74,5,0)))),(VLOOKUP(I128,'Simulador Piramide-Salarios'!$D$57:$J$74,7,0)))))))))))))</f>
        <v>#N/A</v>
      </c>
      <c r="K128" s="200" t="e">
        <f t="shared" si="10"/>
        <v>#N/A</v>
      </c>
      <c r="L128" s="200" t="e">
        <f t="shared" si="11"/>
        <v>#N/A</v>
      </c>
      <c r="M128" s="211" t="e">
        <f t="shared" si="12"/>
        <v>#N/A</v>
      </c>
      <c r="N128" s="201" t="e">
        <f t="shared" si="13"/>
        <v>#N/A</v>
      </c>
      <c r="O128" s="198">
        <v>0</v>
      </c>
      <c r="P128" s="198">
        <v>0</v>
      </c>
      <c r="Q128" s="200" t="e">
        <f t="shared" si="14"/>
        <v>#N/A</v>
      </c>
      <c r="Z128" s="260"/>
    </row>
    <row r="129" spans="1:26" x14ac:dyDescent="0.25">
      <c r="A129" s="180">
        <f t="shared" si="15"/>
        <v>118</v>
      </c>
      <c r="B129" s="296"/>
      <c r="C129" s="306"/>
      <c r="D129" s="304"/>
      <c r="E129" s="305"/>
      <c r="F129" s="296"/>
      <c r="G129" s="216">
        <f t="shared" si="8"/>
        <v>0</v>
      </c>
      <c r="H129" s="279">
        <f t="shared" si="9"/>
        <v>0</v>
      </c>
      <c r="I129" s="280"/>
      <c r="J129" s="202" t="e">
        <f>IF(I129=("Comisario"),(VLOOKUP(I129,'Simulador Piramide-Salarios'!$F$57:$J$74,5,0)),(IF(I129=("Inspector General"),(VLOOKUP(I129,'Simulador Piramide-Salarios'!$F$57:$J$74,5,0)),(IF(I129=("Subinspector"),(VLOOKUP(I129,'Simulador Piramide-Salarios'!$F$57:$J$74,5,0)),(IF(I129=("Inspector"),(VLOOKUP(I129,'Simulador Piramide-Salarios'!$F$57:$J$74,5,0)),(IF(I129=("Inspector Jefe"),(VLOOKUP(I129,'Simulador Piramide-Salarios'!$F$57:$J$74,5,0)),(IF((IF((VLOOKUP(I129,'Simulador Piramide-Salarios'!$F$57:$J$74,3,0))&gt;0,(VLOOKUP(I129,'Simulador Piramide-Salarios'!$F$57:$J$74,3,0)),(VLOOKUP(I129,'Simulador Piramide-Salarios'!$E$57:$J$74,5,0))))&gt;0,(IF((VLOOKUP(I129,'Simulador Piramide-Salarios'!$F$57:$J$74,3,0))&gt;0,(VLOOKUP(I129,'Simulador Piramide-Salarios'!$F$57:$J$74,3,0)),(VLOOKUP(I129,'Simulador Piramide-Salarios'!$E$57:$J$74,5,0)))),(VLOOKUP(I129,'Simulador Piramide-Salarios'!$D$57:$J$74,7,0)))))))))))))</f>
        <v>#N/A</v>
      </c>
      <c r="K129" s="200" t="e">
        <f t="shared" si="10"/>
        <v>#N/A</v>
      </c>
      <c r="L129" s="200" t="e">
        <f t="shared" si="11"/>
        <v>#N/A</v>
      </c>
      <c r="M129" s="211" t="e">
        <f t="shared" si="12"/>
        <v>#N/A</v>
      </c>
      <c r="N129" s="201" t="e">
        <f t="shared" si="13"/>
        <v>#N/A</v>
      </c>
      <c r="O129" s="198">
        <v>0</v>
      </c>
      <c r="P129" s="198">
        <v>0</v>
      </c>
      <c r="Q129" s="200" t="e">
        <f t="shared" si="14"/>
        <v>#N/A</v>
      </c>
      <c r="Z129" s="260"/>
    </row>
    <row r="130" spans="1:26" x14ac:dyDescent="0.25">
      <c r="A130" s="180">
        <f t="shared" si="15"/>
        <v>119</v>
      </c>
      <c r="B130" s="296"/>
      <c r="C130" s="306"/>
      <c r="D130" s="304"/>
      <c r="E130" s="305"/>
      <c r="F130" s="296"/>
      <c r="G130" s="216">
        <f t="shared" si="8"/>
        <v>0</v>
      </c>
      <c r="H130" s="279">
        <f t="shared" si="9"/>
        <v>0</v>
      </c>
      <c r="I130" s="280"/>
      <c r="J130" s="202" t="e">
        <f>IF(I130=("Comisario"),(VLOOKUP(I130,'Simulador Piramide-Salarios'!$F$57:$J$74,5,0)),(IF(I130=("Inspector General"),(VLOOKUP(I130,'Simulador Piramide-Salarios'!$F$57:$J$74,5,0)),(IF(I130=("Subinspector"),(VLOOKUP(I130,'Simulador Piramide-Salarios'!$F$57:$J$74,5,0)),(IF(I130=("Inspector"),(VLOOKUP(I130,'Simulador Piramide-Salarios'!$F$57:$J$74,5,0)),(IF(I130=("Inspector Jefe"),(VLOOKUP(I130,'Simulador Piramide-Salarios'!$F$57:$J$74,5,0)),(IF((IF((VLOOKUP(I130,'Simulador Piramide-Salarios'!$F$57:$J$74,3,0))&gt;0,(VLOOKUP(I130,'Simulador Piramide-Salarios'!$F$57:$J$74,3,0)),(VLOOKUP(I130,'Simulador Piramide-Salarios'!$E$57:$J$74,5,0))))&gt;0,(IF((VLOOKUP(I130,'Simulador Piramide-Salarios'!$F$57:$J$74,3,0))&gt;0,(VLOOKUP(I130,'Simulador Piramide-Salarios'!$F$57:$J$74,3,0)),(VLOOKUP(I130,'Simulador Piramide-Salarios'!$E$57:$J$74,5,0)))),(VLOOKUP(I130,'Simulador Piramide-Salarios'!$D$57:$J$74,7,0)))))))))))))</f>
        <v>#N/A</v>
      </c>
      <c r="K130" s="200" t="e">
        <f t="shared" si="10"/>
        <v>#N/A</v>
      </c>
      <c r="L130" s="200" t="e">
        <f t="shared" si="11"/>
        <v>#N/A</v>
      </c>
      <c r="M130" s="211" t="e">
        <f t="shared" si="12"/>
        <v>#N/A</v>
      </c>
      <c r="N130" s="201" t="e">
        <f t="shared" si="13"/>
        <v>#N/A</v>
      </c>
      <c r="O130" s="198">
        <v>0</v>
      </c>
      <c r="P130" s="198">
        <v>0</v>
      </c>
      <c r="Q130" s="200" t="e">
        <f t="shared" si="14"/>
        <v>#N/A</v>
      </c>
      <c r="Z130" s="260"/>
    </row>
    <row r="131" spans="1:26" x14ac:dyDescent="0.25">
      <c r="A131" s="180">
        <f t="shared" si="15"/>
        <v>120</v>
      </c>
      <c r="B131" s="296"/>
      <c r="C131" s="306"/>
      <c r="D131" s="304"/>
      <c r="E131" s="305"/>
      <c r="F131" s="296"/>
      <c r="G131" s="216">
        <f t="shared" si="8"/>
        <v>0</v>
      </c>
      <c r="H131" s="279">
        <f t="shared" si="9"/>
        <v>0</v>
      </c>
      <c r="I131" s="280"/>
      <c r="J131" s="202" t="e">
        <f>IF(I131=("Comisario"),(VLOOKUP(I131,'Simulador Piramide-Salarios'!$F$57:$J$74,5,0)),(IF(I131=("Inspector General"),(VLOOKUP(I131,'Simulador Piramide-Salarios'!$F$57:$J$74,5,0)),(IF(I131=("Subinspector"),(VLOOKUP(I131,'Simulador Piramide-Salarios'!$F$57:$J$74,5,0)),(IF(I131=("Inspector"),(VLOOKUP(I131,'Simulador Piramide-Salarios'!$F$57:$J$74,5,0)),(IF(I131=("Inspector Jefe"),(VLOOKUP(I131,'Simulador Piramide-Salarios'!$F$57:$J$74,5,0)),(IF((IF((VLOOKUP(I131,'Simulador Piramide-Salarios'!$F$57:$J$74,3,0))&gt;0,(VLOOKUP(I131,'Simulador Piramide-Salarios'!$F$57:$J$74,3,0)),(VLOOKUP(I131,'Simulador Piramide-Salarios'!$E$57:$J$74,5,0))))&gt;0,(IF((VLOOKUP(I131,'Simulador Piramide-Salarios'!$F$57:$J$74,3,0))&gt;0,(VLOOKUP(I131,'Simulador Piramide-Salarios'!$F$57:$J$74,3,0)),(VLOOKUP(I131,'Simulador Piramide-Salarios'!$E$57:$J$74,5,0)))),(VLOOKUP(I131,'Simulador Piramide-Salarios'!$D$57:$J$74,7,0)))))))))))))</f>
        <v>#N/A</v>
      </c>
      <c r="K131" s="200" t="e">
        <f t="shared" si="10"/>
        <v>#N/A</v>
      </c>
      <c r="L131" s="200" t="e">
        <f t="shared" si="11"/>
        <v>#N/A</v>
      </c>
      <c r="M131" s="211" t="e">
        <f t="shared" si="12"/>
        <v>#N/A</v>
      </c>
      <c r="N131" s="201" t="e">
        <f t="shared" si="13"/>
        <v>#N/A</v>
      </c>
      <c r="O131" s="198">
        <v>0</v>
      </c>
      <c r="P131" s="198">
        <v>0</v>
      </c>
      <c r="Q131" s="200" t="e">
        <f t="shared" si="14"/>
        <v>#N/A</v>
      </c>
      <c r="Z131" s="260"/>
    </row>
    <row r="132" spans="1:26" x14ac:dyDescent="0.25">
      <c r="A132" s="180">
        <f t="shared" si="15"/>
        <v>121</v>
      </c>
      <c r="B132" s="296"/>
      <c r="C132" s="306"/>
      <c r="D132" s="304"/>
      <c r="E132" s="305"/>
      <c r="F132" s="296"/>
      <c r="G132" s="216">
        <f t="shared" si="8"/>
        <v>0</v>
      </c>
      <c r="H132" s="279">
        <f t="shared" si="9"/>
        <v>0</v>
      </c>
      <c r="I132" s="280"/>
      <c r="J132" s="202" t="e">
        <f>IF(I132=("Comisario"),(VLOOKUP(I132,'Simulador Piramide-Salarios'!$F$57:$J$74,5,0)),(IF(I132=("Inspector General"),(VLOOKUP(I132,'Simulador Piramide-Salarios'!$F$57:$J$74,5,0)),(IF(I132=("Subinspector"),(VLOOKUP(I132,'Simulador Piramide-Salarios'!$F$57:$J$74,5,0)),(IF(I132=("Inspector"),(VLOOKUP(I132,'Simulador Piramide-Salarios'!$F$57:$J$74,5,0)),(IF(I132=("Inspector Jefe"),(VLOOKUP(I132,'Simulador Piramide-Salarios'!$F$57:$J$74,5,0)),(IF((IF((VLOOKUP(I132,'Simulador Piramide-Salarios'!$F$57:$J$74,3,0))&gt;0,(VLOOKUP(I132,'Simulador Piramide-Salarios'!$F$57:$J$74,3,0)),(VLOOKUP(I132,'Simulador Piramide-Salarios'!$E$57:$J$74,5,0))))&gt;0,(IF((VLOOKUP(I132,'Simulador Piramide-Salarios'!$F$57:$J$74,3,0))&gt;0,(VLOOKUP(I132,'Simulador Piramide-Salarios'!$F$57:$J$74,3,0)),(VLOOKUP(I132,'Simulador Piramide-Salarios'!$E$57:$J$74,5,0)))),(VLOOKUP(I132,'Simulador Piramide-Salarios'!$D$57:$J$74,7,0)))))))))))))</f>
        <v>#N/A</v>
      </c>
      <c r="K132" s="200" t="e">
        <f t="shared" si="10"/>
        <v>#N/A</v>
      </c>
      <c r="L132" s="200" t="e">
        <f t="shared" si="11"/>
        <v>#N/A</v>
      </c>
      <c r="M132" s="211" t="e">
        <f t="shared" si="12"/>
        <v>#N/A</v>
      </c>
      <c r="N132" s="201" t="e">
        <f t="shared" si="13"/>
        <v>#N/A</v>
      </c>
      <c r="O132" s="198">
        <v>0</v>
      </c>
      <c r="P132" s="198">
        <v>0</v>
      </c>
      <c r="Q132" s="200" t="e">
        <f t="shared" si="14"/>
        <v>#N/A</v>
      </c>
      <c r="Z132" s="260"/>
    </row>
    <row r="133" spans="1:26" x14ac:dyDescent="0.25">
      <c r="A133" s="180">
        <f t="shared" si="15"/>
        <v>122</v>
      </c>
      <c r="B133" s="296"/>
      <c r="C133" s="306"/>
      <c r="D133" s="304"/>
      <c r="E133" s="305"/>
      <c r="F133" s="296"/>
      <c r="G133" s="216">
        <f t="shared" si="8"/>
        <v>0</v>
      </c>
      <c r="H133" s="279">
        <f t="shared" si="9"/>
        <v>0</v>
      </c>
      <c r="I133" s="280"/>
      <c r="J133" s="202" t="e">
        <f>IF(I133=("Comisario"),(VLOOKUP(I133,'Simulador Piramide-Salarios'!$F$57:$J$74,5,0)),(IF(I133=("Inspector General"),(VLOOKUP(I133,'Simulador Piramide-Salarios'!$F$57:$J$74,5,0)),(IF(I133=("Subinspector"),(VLOOKUP(I133,'Simulador Piramide-Salarios'!$F$57:$J$74,5,0)),(IF(I133=("Inspector"),(VLOOKUP(I133,'Simulador Piramide-Salarios'!$F$57:$J$74,5,0)),(IF(I133=("Inspector Jefe"),(VLOOKUP(I133,'Simulador Piramide-Salarios'!$F$57:$J$74,5,0)),(IF((IF((VLOOKUP(I133,'Simulador Piramide-Salarios'!$F$57:$J$74,3,0))&gt;0,(VLOOKUP(I133,'Simulador Piramide-Salarios'!$F$57:$J$74,3,0)),(VLOOKUP(I133,'Simulador Piramide-Salarios'!$E$57:$J$74,5,0))))&gt;0,(IF((VLOOKUP(I133,'Simulador Piramide-Salarios'!$F$57:$J$74,3,0))&gt;0,(VLOOKUP(I133,'Simulador Piramide-Salarios'!$F$57:$J$74,3,0)),(VLOOKUP(I133,'Simulador Piramide-Salarios'!$E$57:$J$74,5,0)))),(VLOOKUP(I133,'Simulador Piramide-Salarios'!$D$57:$J$74,7,0)))))))))))))</f>
        <v>#N/A</v>
      </c>
      <c r="K133" s="200" t="e">
        <f t="shared" si="10"/>
        <v>#N/A</v>
      </c>
      <c r="L133" s="200" t="e">
        <f t="shared" si="11"/>
        <v>#N/A</v>
      </c>
      <c r="M133" s="211" t="e">
        <f t="shared" si="12"/>
        <v>#N/A</v>
      </c>
      <c r="N133" s="201" t="e">
        <f t="shared" si="13"/>
        <v>#N/A</v>
      </c>
      <c r="O133" s="198">
        <v>0</v>
      </c>
      <c r="P133" s="198">
        <v>0</v>
      </c>
      <c r="Q133" s="200" t="e">
        <f t="shared" si="14"/>
        <v>#N/A</v>
      </c>
      <c r="Z133" s="260"/>
    </row>
    <row r="134" spans="1:26" x14ac:dyDescent="0.25">
      <c r="A134" s="180">
        <f t="shared" si="15"/>
        <v>123</v>
      </c>
      <c r="B134" s="296"/>
      <c r="C134" s="306"/>
      <c r="D134" s="304"/>
      <c r="E134" s="305"/>
      <c r="F134" s="296"/>
      <c r="G134" s="216">
        <f t="shared" si="8"/>
        <v>0</v>
      </c>
      <c r="H134" s="279">
        <f t="shared" si="9"/>
        <v>0</v>
      </c>
      <c r="I134" s="280"/>
      <c r="J134" s="202" t="e">
        <f>IF(I134=("Comisario"),(VLOOKUP(I134,'Simulador Piramide-Salarios'!$F$57:$J$74,5,0)),(IF(I134=("Inspector General"),(VLOOKUP(I134,'Simulador Piramide-Salarios'!$F$57:$J$74,5,0)),(IF(I134=("Subinspector"),(VLOOKUP(I134,'Simulador Piramide-Salarios'!$F$57:$J$74,5,0)),(IF(I134=("Inspector"),(VLOOKUP(I134,'Simulador Piramide-Salarios'!$F$57:$J$74,5,0)),(IF(I134=("Inspector Jefe"),(VLOOKUP(I134,'Simulador Piramide-Salarios'!$F$57:$J$74,5,0)),(IF((IF((VLOOKUP(I134,'Simulador Piramide-Salarios'!$F$57:$J$74,3,0))&gt;0,(VLOOKUP(I134,'Simulador Piramide-Salarios'!$F$57:$J$74,3,0)),(VLOOKUP(I134,'Simulador Piramide-Salarios'!$E$57:$J$74,5,0))))&gt;0,(IF((VLOOKUP(I134,'Simulador Piramide-Salarios'!$F$57:$J$74,3,0))&gt;0,(VLOOKUP(I134,'Simulador Piramide-Salarios'!$F$57:$J$74,3,0)),(VLOOKUP(I134,'Simulador Piramide-Salarios'!$E$57:$J$74,5,0)))),(VLOOKUP(I134,'Simulador Piramide-Salarios'!$D$57:$J$74,7,0)))))))))))))</f>
        <v>#N/A</v>
      </c>
      <c r="K134" s="200" t="e">
        <f t="shared" si="10"/>
        <v>#N/A</v>
      </c>
      <c r="L134" s="200" t="e">
        <f t="shared" si="11"/>
        <v>#N/A</v>
      </c>
      <c r="M134" s="211" t="e">
        <f t="shared" si="12"/>
        <v>#N/A</v>
      </c>
      <c r="N134" s="201" t="e">
        <f t="shared" si="13"/>
        <v>#N/A</v>
      </c>
      <c r="O134" s="198">
        <v>0</v>
      </c>
      <c r="P134" s="198">
        <v>0</v>
      </c>
      <c r="Q134" s="200" t="e">
        <f t="shared" si="14"/>
        <v>#N/A</v>
      </c>
      <c r="Z134" s="260"/>
    </row>
    <row r="135" spans="1:26" x14ac:dyDescent="0.25">
      <c r="A135" s="180">
        <f t="shared" si="15"/>
        <v>124</v>
      </c>
      <c r="B135" s="296"/>
      <c r="C135" s="306"/>
      <c r="D135" s="304"/>
      <c r="E135" s="305"/>
      <c r="F135" s="296"/>
      <c r="G135" s="216">
        <f t="shared" si="8"/>
        <v>0</v>
      </c>
      <c r="H135" s="279">
        <f t="shared" si="9"/>
        <v>0</v>
      </c>
      <c r="I135" s="280"/>
      <c r="J135" s="202" t="e">
        <f>IF(I135=("Comisario"),(VLOOKUP(I135,'Simulador Piramide-Salarios'!$F$57:$J$74,5,0)),(IF(I135=("Inspector General"),(VLOOKUP(I135,'Simulador Piramide-Salarios'!$F$57:$J$74,5,0)),(IF(I135=("Subinspector"),(VLOOKUP(I135,'Simulador Piramide-Salarios'!$F$57:$J$74,5,0)),(IF(I135=("Inspector"),(VLOOKUP(I135,'Simulador Piramide-Salarios'!$F$57:$J$74,5,0)),(IF(I135=("Inspector Jefe"),(VLOOKUP(I135,'Simulador Piramide-Salarios'!$F$57:$J$74,5,0)),(IF((IF((VLOOKUP(I135,'Simulador Piramide-Salarios'!$F$57:$J$74,3,0))&gt;0,(VLOOKUP(I135,'Simulador Piramide-Salarios'!$F$57:$J$74,3,0)),(VLOOKUP(I135,'Simulador Piramide-Salarios'!$E$57:$J$74,5,0))))&gt;0,(IF((VLOOKUP(I135,'Simulador Piramide-Salarios'!$F$57:$J$74,3,0))&gt;0,(VLOOKUP(I135,'Simulador Piramide-Salarios'!$F$57:$J$74,3,0)),(VLOOKUP(I135,'Simulador Piramide-Salarios'!$E$57:$J$74,5,0)))),(VLOOKUP(I135,'Simulador Piramide-Salarios'!$D$57:$J$74,7,0)))))))))))))</f>
        <v>#N/A</v>
      </c>
      <c r="K135" s="200" t="e">
        <f t="shared" si="10"/>
        <v>#N/A</v>
      </c>
      <c r="L135" s="200" t="e">
        <f t="shared" si="11"/>
        <v>#N/A</v>
      </c>
      <c r="M135" s="211" t="e">
        <f t="shared" si="12"/>
        <v>#N/A</v>
      </c>
      <c r="N135" s="201" t="e">
        <f t="shared" si="13"/>
        <v>#N/A</v>
      </c>
      <c r="O135" s="198">
        <v>0</v>
      </c>
      <c r="P135" s="198">
        <v>0</v>
      </c>
      <c r="Q135" s="200" t="e">
        <f t="shared" si="14"/>
        <v>#N/A</v>
      </c>
      <c r="Z135" s="260"/>
    </row>
    <row r="136" spans="1:26" x14ac:dyDescent="0.25">
      <c r="A136" s="180">
        <f t="shared" si="15"/>
        <v>125</v>
      </c>
      <c r="B136" s="296"/>
      <c r="C136" s="306"/>
      <c r="D136" s="304"/>
      <c r="E136" s="305"/>
      <c r="F136" s="296"/>
      <c r="G136" s="216">
        <f t="shared" si="8"/>
        <v>0</v>
      </c>
      <c r="H136" s="279">
        <f t="shared" si="9"/>
        <v>0</v>
      </c>
      <c r="I136" s="280"/>
      <c r="J136" s="202" t="e">
        <f>IF(I136=("Comisario"),(VLOOKUP(I136,'Simulador Piramide-Salarios'!$F$57:$J$74,5,0)),(IF(I136=("Inspector General"),(VLOOKUP(I136,'Simulador Piramide-Salarios'!$F$57:$J$74,5,0)),(IF(I136=("Subinspector"),(VLOOKUP(I136,'Simulador Piramide-Salarios'!$F$57:$J$74,5,0)),(IF(I136=("Inspector"),(VLOOKUP(I136,'Simulador Piramide-Salarios'!$F$57:$J$74,5,0)),(IF(I136=("Inspector Jefe"),(VLOOKUP(I136,'Simulador Piramide-Salarios'!$F$57:$J$74,5,0)),(IF((IF((VLOOKUP(I136,'Simulador Piramide-Salarios'!$F$57:$J$74,3,0))&gt;0,(VLOOKUP(I136,'Simulador Piramide-Salarios'!$F$57:$J$74,3,0)),(VLOOKUP(I136,'Simulador Piramide-Salarios'!$E$57:$J$74,5,0))))&gt;0,(IF((VLOOKUP(I136,'Simulador Piramide-Salarios'!$F$57:$J$74,3,0))&gt;0,(VLOOKUP(I136,'Simulador Piramide-Salarios'!$F$57:$J$74,3,0)),(VLOOKUP(I136,'Simulador Piramide-Salarios'!$E$57:$J$74,5,0)))),(VLOOKUP(I136,'Simulador Piramide-Salarios'!$D$57:$J$74,7,0)))))))))))))</f>
        <v>#N/A</v>
      </c>
      <c r="K136" s="200" t="e">
        <f t="shared" si="10"/>
        <v>#N/A</v>
      </c>
      <c r="L136" s="200" t="e">
        <f t="shared" si="11"/>
        <v>#N/A</v>
      </c>
      <c r="M136" s="211" t="e">
        <f t="shared" si="12"/>
        <v>#N/A</v>
      </c>
      <c r="N136" s="201" t="e">
        <f t="shared" si="13"/>
        <v>#N/A</v>
      </c>
      <c r="O136" s="198">
        <v>0</v>
      </c>
      <c r="P136" s="198">
        <v>0</v>
      </c>
      <c r="Q136" s="200" t="e">
        <f t="shared" si="14"/>
        <v>#N/A</v>
      </c>
      <c r="Z136" s="260"/>
    </row>
    <row r="137" spans="1:26" x14ac:dyDescent="0.25">
      <c r="A137" s="180">
        <f t="shared" si="15"/>
        <v>126</v>
      </c>
      <c r="B137" s="296"/>
      <c r="C137" s="306"/>
      <c r="D137" s="304"/>
      <c r="E137" s="305"/>
      <c r="F137" s="296"/>
      <c r="G137" s="216">
        <f t="shared" si="8"/>
        <v>0</v>
      </c>
      <c r="H137" s="279">
        <f t="shared" si="9"/>
        <v>0</v>
      </c>
      <c r="I137" s="280"/>
      <c r="J137" s="202" t="e">
        <f>IF(I137=("Comisario"),(VLOOKUP(I137,'Simulador Piramide-Salarios'!$F$57:$J$74,5,0)),(IF(I137=("Inspector General"),(VLOOKUP(I137,'Simulador Piramide-Salarios'!$F$57:$J$74,5,0)),(IF(I137=("Subinspector"),(VLOOKUP(I137,'Simulador Piramide-Salarios'!$F$57:$J$74,5,0)),(IF(I137=("Inspector"),(VLOOKUP(I137,'Simulador Piramide-Salarios'!$F$57:$J$74,5,0)),(IF(I137=("Inspector Jefe"),(VLOOKUP(I137,'Simulador Piramide-Salarios'!$F$57:$J$74,5,0)),(IF((IF((VLOOKUP(I137,'Simulador Piramide-Salarios'!$F$57:$J$74,3,0))&gt;0,(VLOOKUP(I137,'Simulador Piramide-Salarios'!$F$57:$J$74,3,0)),(VLOOKUP(I137,'Simulador Piramide-Salarios'!$E$57:$J$74,5,0))))&gt;0,(IF((VLOOKUP(I137,'Simulador Piramide-Salarios'!$F$57:$J$74,3,0))&gt;0,(VLOOKUP(I137,'Simulador Piramide-Salarios'!$F$57:$J$74,3,0)),(VLOOKUP(I137,'Simulador Piramide-Salarios'!$E$57:$J$74,5,0)))),(VLOOKUP(I137,'Simulador Piramide-Salarios'!$D$57:$J$74,7,0)))))))))))))</f>
        <v>#N/A</v>
      </c>
      <c r="K137" s="200" t="e">
        <f t="shared" si="10"/>
        <v>#N/A</v>
      </c>
      <c r="L137" s="200" t="e">
        <f t="shared" si="11"/>
        <v>#N/A</v>
      </c>
      <c r="M137" s="211" t="e">
        <f t="shared" si="12"/>
        <v>#N/A</v>
      </c>
      <c r="N137" s="201" t="e">
        <f t="shared" si="13"/>
        <v>#N/A</v>
      </c>
      <c r="O137" s="198">
        <v>0</v>
      </c>
      <c r="P137" s="198">
        <v>0</v>
      </c>
      <c r="Q137" s="200" t="e">
        <f t="shared" si="14"/>
        <v>#N/A</v>
      </c>
      <c r="Z137" s="260"/>
    </row>
    <row r="138" spans="1:26" x14ac:dyDescent="0.25">
      <c r="A138" s="180">
        <f t="shared" si="15"/>
        <v>127</v>
      </c>
      <c r="B138" s="296"/>
      <c r="C138" s="306"/>
      <c r="D138" s="304"/>
      <c r="E138" s="305"/>
      <c r="F138" s="296"/>
      <c r="G138" s="216">
        <f t="shared" si="8"/>
        <v>0</v>
      </c>
      <c r="H138" s="279">
        <f t="shared" si="9"/>
        <v>0</v>
      </c>
      <c r="I138" s="280"/>
      <c r="J138" s="202" t="e">
        <f>IF(I138=("Comisario"),(VLOOKUP(I138,'Simulador Piramide-Salarios'!$F$57:$J$74,5,0)),(IF(I138=("Inspector General"),(VLOOKUP(I138,'Simulador Piramide-Salarios'!$F$57:$J$74,5,0)),(IF(I138=("Subinspector"),(VLOOKUP(I138,'Simulador Piramide-Salarios'!$F$57:$J$74,5,0)),(IF(I138=("Inspector"),(VLOOKUP(I138,'Simulador Piramide-Salarios'!$F$57:$J$74,5,0)),(IF(I138=("Inspector Jefe"),(VLOOKUP(I138,'Simulador Piramide-Salarios'!$F$57:$J$74,5,0)),(IF((IF((VLOOKUP(I138,'Simulador Piramide-Salarios'!$F$57:$J$74,3,0))&gt;0,(VLOOKUP(I138,'Simulador Piramide-Salarios'!$F$57:$J$74,3,0)),(VLOOKUP(I138,'Simulador Piramide-Salarios'!$E$57:$J$74,5,0))))&gt;0,(IF((VLOOKUP(I138,'Simulador Piramide-Salarios'!$F$57:$J$74,3,0))&gt;0,(VLOOKUP(I138,'Simulador Piramide-Salarios'!$F$57:$J$74,3,0)),(VLOOKUP(I138,'Simulador Piramide-Salarios'!$E$57:$J$74,5,0)))),(VLOOKUP(I138,'Simulador Piramide-Salarios'!$D$57:$J$74,7,0)))))))))))))</f>
        <v>#N/A</v>
      </c>
      <c r="K138" s="200" t="e">
        <f t="shared" si="10"/>
        <v>#N/A</v>
      </c>
      <c r="L138" s="200" t="e">
        <f t="shared" si="11"/>
        <v>#N/A</v>
      </c>
      <c r="M138" s="211" t="e">
        <f t="shared" si="12"/>
        <v>#N/A</v>
      </c>
      <c r="N138" s="201" t="e">
        <f t="shared" si="13"/>
        <v>#N/A</v>
      </c>
      <c r="O138" s="198">
        <v>0</v>
      </c>
      <c r="P138" s="198">
        <v>0</v>
      </c>
      <c r="Q138" s="200" t="e">
        <f t="shared" si="14"/>
        <v>#N/A</v>
      </c>
      <c r="Z138" s="260"/>
    </row>
    <row r="139" spans="1:26" x14ac:dyDescent="0.25">
      <c r="A139" s="180">
        <f t="shared" si="15"/>
        <v>128</v>
      </c>
      <c r="B139" s="296"/>
      <c r="C139" s="306"/>
      <c r="D139" s="304"/>
      <c r="E139" s="305"/>
      <c r="F139" s="296"/>
      <c r="G139" s="216">
        <f t="shared" si="8"/>
        <v>0</v>
      </c>
      <c r="H139" s="279">
        <f t="shared" si="9"/>
        <v>0</v>
      </c>
      <c r="I139" s="280"/>
      <c r="J139" s="202" t="e">
        <f>IF(I139=("Comisario"),(VLOOKUP(I139,'Simulador Piramide-Salarios'!$F$57:$J$74,5,0)),(IF(I139=("Inspector General"),(VLOOKUP(I139,'Simulador Piramide-Salarios'!$F$57:$J$74,5,0)),(IF(I139=("Subinspector"),(VLOOKUP(I139,'Simulador Piramide-Salarios'!$F$57:$J$74,5,0)),(IF(I139=("Inspector"),(VLOOKUP(I139,'Simulador Piramide-Salarios'!$F$57:$J$74,5,0)),(IF(I139=("Inspector Jefe"),(VLOOKUP(I139,'Simulador Piramide-Salarios'!$F$57:$J$74,5,0)),(IF((IF((VLOOKUP(I139,'Simulador Piramide-Salarios'!$F$57:$J$74,3,0))&gt;0,(VLOOKUP(I139,'Simulador Piramide-Salarios'!$F$57:$J$74,3,0)),(VLOOKUP(I139,'Simulador Piramide-Salarios'!$E$57:$J$74,5,0))))&gt;0,(IF((VLOOKUP(I139,'Simulador Piramide-Salarios'!$F$57:$J$74,3,0))&gt;0,(VLOOKUP(I139,'Simulador Piramide-Salarios'!$F$57:$J$74,3,0)),(VLOOKUP(I139,'Simulador Piramide-Salarios'!$E$57:$J$74,5,0)))),(VLOOKUP(I139,'Simulador Piramide-Salarios'!$D$57:$J$74,7,0)))))))))))))</f>
        <v>#N/A</v>
      </c>
      <c r="K139" s="200" t="e">
        <f t="shared" si="10"/>
        <v>#N/A</v>
      </c>
      <c r="L139" s="200" t="e">
        <f t="shared" si="11"/>
        <v>#N/A</v>
      </c>
      <c r="M139" s="211" t="e">
        <f t="shared" si="12"/>
        <v>#N/A</v>
      </c>
      <c r="N139" s="201" t="e">
        <f t="shared" si="13"/>
        <v>#N/A</v>
      </c>
      <c r="O139" s="198">
        <v>0</v>
      </c>
      <c r="P139" s="198">
        <v>0</v>
      </c>
      <c r="Q139" s="200" t="e">
        <f t="shared" si="14"/>
        <v>#N/A</v>
      </c>
      <c r="Z139" s="260"/>
    </row>
    <row r="140" spans="1:26" x14ac:dyDescent="0.25">
      <c r="A140" s="180">
        <f t="shared" si="15"/>
        <v>129</v>
      </c>
      <c r="B140" s="296"/>
      <c r="C140" s="306"/>
      <c r="D140" s="304"/>
      <c r="E140" s="305"/>
      <c r="F140" s="296"/>
      <c r="G140" s="216">
        <f t="shared" si="8"/>
        <v>0</v>
      </c>
      <c r="H140" s="279">
        <f t="shared" si="9"/>
        <v>0</v>
      </c>
      <c r="I140" s="280"/>
      <c r="J140" s="202" t="e">
        <f>IF(I140=("Comisario"),(VLOOKUP(I140,'Simulador Piramide-Salarios'!$F$57:$J$74,5,0)),(IF(I140=("Inspector General"),(VLOOKUP(I140,'Simulador Piramide-Salarios'!$F$57:$J$74,5,0)),(IF(I140=("Subinspector"),(VLOOKUP(I140,'Simulador Piramide-Salarios'!$F$57:$J$74,5,0)),(IF(I140=("Inspector"),(VLOOKUP(I140,'Simulador Piramide-Salarios'!$F$57:$J$74,5,0)),(IF(I140=("Inspector Jefe"),(VLOOKUP(I140,'Simulador Piramide-Salarios'!$F$57:$J$74,5,0)),(IF((IF((VLOOKUP(I140,'Simulador Piramide-Salarios'!$F$57:$J$74,3,0))&gt;0,(VLOOKUP(I140,'Simulador Piramide-Salarios'!$F$57:$J$74,3,0)),(VLOOKUP(I140,'Simulador Piramide-Salarios'!$E$57:$J$74,5,0))))&gt;0,(IF((VLOOKUP(I140,'Simulador Piramide-Salarios'!$F$57:$J$74,3,0))&gt;0,(VLOOKUP(I140,'Simulador Piramide-Salarios'!$F$57:$J$74,3,0)),(VLOOKUP(I140,'Simulador Piramide-Salarios'!$E$57:$J$74,5,0)))),(VLOOKUP(I140,'Simulador Piramide-Salarios'!$D$57:$J$74,7,0)))))))))))))</f>
        <v>#N/A</v>
      </c>
      <c r="K140" s="200" t="e">
        <f t="shared" si="10"/>
        <v>#N/A</v>
      </c>
      <c r="L140" s="200" t="e">
        <f t="shared" si="11"/>
        <v>#N/A</v>
      </c>
      <c r="M140" s="211" t="e">
        <f t="shared" si="12"/>
        <v>#N/A</v>
      </c>
      <c r="N140" s="201" t="e">
        <f t="shared" si="13"/>
        <v>#N/A</v>
      </c>
      <c r="O140" s="198">
        <v>0</v>
      </c>
      <c r="P140" s="198">
        <v>0</v>
      </c>
      <c r="Q140" s="200" t="e">
        <f t="shared" si="14"/>
        <v>#N/A</v>
      </c>
      <c r="Z140" s="260"/>
    </row>
    <row r="141" spans="1:26" x14ac:dyDescent="0.25">
      <c r="A141" s="180">
        <f t="shared" si="15"/>
        <v>130</v>
      </c>
      <c r="B141" s="296"/>
      <c r="C141" s="306"/>
      <c r="D141" s="304"/>
      <c r="E141" s="305"/>
      <c r="F141" s="296"/>
      <c r="G141" s="216">
        <f t="shared" ref="G141:G204" si="16">+I141</f>
        <v>0</v>
      </c>
      <c r="H141" s="279">
        <f t="shared" ref="H141:H204" si="17">E141+F141</f>
        <v>0</v>
      </c>
      <c r="I141" s="280"/>
      <c r="J141" s="202" t="e">
        <f>IF(I141=("Comisario"),(VLOOKUP(I141,'Simulador Piramide-Salarios'!$F$57:$J$74,5,0)),(IF(I141=("Inspector General"),(VLOOKUP(I141,'Simulador Piramide-Salarios'!$F$57:$J$74,5,0)),(IF(I141=("Subinspector"),(VLOOKUP(I141,'Simulador Piramide-Salarios'!$F$57:$J$74,5,0)),(IF(I141=("Inspector"),(VLOOKUP(I141,'Simulador Piramide-Salarios'!$F$57:$J$74,5,0)),(IF(I141=("Inspector Jefe"),(VLOOKUP(I141,'Simulador Piramide-Salarios'!$F$57:$J$74,5,0)),(IF((IF((VLOOKUP(I141,'Simulador Piramide-Salarios'!$F$57:$J$74,3,0))&gt;0,(VLOOKUP(I141,'Simulador Piramide-Salarios'!$F$57:$J$74,3,0)),(VLOOKUP(I141,'Simulador Piramide-Salarios'!$E$57:$J$74,5,0))))&gt;0,(IF((VLOOKUP(I141,'Simulador Piramide-Salarios'!$F$57:$J$74,3,0))&gt;0,(VLOOKUP(I141,'Simulador Piramide-Salarios'!$F$57:$J$74,3,0)),(VLOOKUP(I141,'Simulador Piramide-Salarios'!$E$57:$J$74,5,0)))),(VLOOKUP(I141,'Simulador Piramide-Salarios'!$D$57:$J$74,7,0)))))))))))))</f>
        <v>#N/A</v>
      </c>
      <c r="K141" s="200" t="e">
        <f t="shared" ref="K141:K204" si="18">J141-H141</f>
        <v>#N/A</v>
      </c>
      <c r="L141" s="200" t="e">
        <f t="shared" ref="L141:L204" si="19">K141*L$8</f>
        <v>#N/A</v>
      </c>
      <c r="M141" s="211" t="e">
        <f t="shared" ref="M141:M204" si="20">K141/H141</f>
        <v>#N/A</v>
      </c>
      <c r="N141" s="201" t="e">
        <f t="shared" ref="N141:N204" si="21">IF(H141-J141&lt;=0,0,H141-J141)</f>
        <v>#N/A</v>
      </c>
      <c r="O141" s="198">
        <v>0</v>
      </c>
      <c r="P141" s="198">
        <v>0</v>
      </c>
      <c r="Q141" s="200" t="e">
        <f t="shared" ref="Q141:Q204" si="22">IF(L141&lt;=0,0,L141)</f>
        <v>#N/A</v>
      </c>
      <c r="Z141" s="260"/>
    </row>
    <row r="142" spans="1:26" x14ac:dyDescent="0.25">
      <c r="A142" s="180">
        <f t="shared" si="15"/>
        <v>131</v>
      </c>
      <c r="B142" s="296"/>
      <c r="C142" s="306"/>
      <c r="D142" s="304"/>
      <c r="E142" s="305"/>
      <c r="F142" s="296"/>
      <c r="G142" s="216">
        <f t="shared" si="16"/>
        <v>0</v>
      </c>
      <c r="H142" s="279">
        <f t="shared" si="17"/>
        <v>0</v>
      </c>
      <c r="I142" s="280"/>
      <c r="J142" s="202" t="e">
        <f>IF(I142=("Comisario"),(VLOOKUP(I142,'Simulador Piramide-Salarios'!$F$57:$J$74,5,0)),(IF(I142=("Inspector General"),(VLOOKUP(I142,'Simulador Piramide-Salarios'!$F$57:$J$74,5,0)),(IF(I142=("Subinspector"),(VLOOKUP(I142,'Simulador Piramide-Salarios'!$F$57:$J$74,5,0)),(IF(I142=("Inspector"),(VLOOKUP(I142,'Simulador Piramide-Salarios'!$F$57:$J$74,5,0)),(IF(I142=("Inspector Jefe"),(VLOOKUP(I142,'Simulador Piramide-Salarios'!$F$57:$J$74,5,0)),(IF((IF((VLOOKUP(I142,'Simulador Piramide-Salarios'!$F$57:$J$74,3,0))&gt;0,(VLOOKUP(I142,'Simulador Piramide-Salarios'!$F$57:$J$74,3,0)),(VLOOKUP(I142,'Simulador Piramide-Salarios'!$E$57:$J$74,5,0))))&gt;0,(IF((VLOOKUP(I142,'Simulador Piramide-Salarios'!$F$57:$J$74,3,0))&gt;0,(VLOOKUP(I142,'Simulador Piramide-Salarios'!$F$57:$J$74,3,0)),(VLOOKUP(I142,'Simulador Piramide-Salarios'!$E$57:$J$74,5,0)))),(VLOOKUP(I142,'Simulador Piramide-Salarios'!$D$57:$J$74,7,0)))))))))))))</f>
        <v>#N/A</v>
      </c>
      <c r="K142" s="200" t="e">
        <f t="shared" si="18"/>
        <v>#N/A</v>
      </c>
      <c r="L142" s="200" t="e">
        <f t="shared" si="19"/>
        <v>#N/A</v>
      </c>
      <c r="M142" s="211" t="e">
        <f t="shared" si="20"/>
        <v>#N/A</v>
      </c>
      <c r="N142" s="201" t="e">
        <f t="shared" si="21"/>
        <v>#N/A</v>
      </c>
      <c r="O142" s="198">
        <v>0</v>
      </c>
      <c r="P142" s="198">
        <v>0</v>
      </c>
      <c r="Q142" s="200" t="e">
        <f t="shared" si="22"/>
        <v>#N/A</v>
      </c>
      <c r="Z142" s="260"/>
    </row>
    <row r="143" spans="1:26" x14ac:dyDescent="0.25">
      <c r="A143" s="180">
        <f t="shared" si="15"/>
        <v>132</v>
      </c>
      <c r="B143" s="296"/>
      <c r="C143" s="306"/>
      <c r="D143" s="304"/>
      <c r="E143" s="305"/>
      <c r="F143" s="296"/>
      <c r="G143" s="216">
        <f t="shared" si="16"/>
        <v>0</v>
      </c>
      <c r="H143" s="279">
        <f t="shared" si="17"/>
        <v>0</v>
      </c>
      <c r="I143" s="280"/>
      <c r="J143" s="202" t="e">
        <f>IF(I143=("Comisario"),(VLOOKUP(I143,'Simulador Piramide-Salarios'!$F$57:$J$74,5,0)),(IF(I143=("Inspector General"),(VLOOKUP(I143,'Simulador Piramide-Salarios'!$F$57:$J$74,5,0)),(IF(I143=("Subinspector"),(VLOOKUP(I143,'Simulador Piramide-Salarios'!$F$57:$J$74,5,0)),(IF(I143=("Inspector"),(VLOOKUP(I143,'Simulador Piramide-Salarios'!$F$57:$J$74,5,0)),(IF(I143=("Inspector Jefe"),(VLOOKUP(I143,'Simulador Piramide-Salarios'!$F$57:$J$74,5,0)),(IF((IF((VLOOKUP(I143,'Simulador Piramide-Salarios'!$F$57:$J$74,3,0))&gt;0,(VLOOKUP(I143,'Simulador Piramide-Salarios'!$F$57:$J$74,3,0)),(VLOOKUP(I143,'Simulador Piramide-Salarios'!$E$57:$J$74,5,0))))&gt;0,(IF((VLOOKUP(I143,'Simulador Piramide-Salarios'!$F$57:$J$74,3,0))&gt;0,(VLOOKUP(I143,'Simulador Piramide-Salarios'!$F$57:$J$74,3,0)),(VLOOKUP(I143,'Simulador Piramide-Salarios'!$E$57:$J$74,5,0)))),(VLOOKUP(I143,'Simulador Piramide-Salarios'!$D$57:$J$74,7,0)))))))))))))</f>
        <v>#N/A</v>
      </c>
      <c r="K143" s="200" t="e">
        <f t="shared" si="18"/>
        <v>#N/A</v>
      </c>
      <c r="L143" s="200" t="e">
        <f t="shared" si="19"/>
        <v>#N/A</v>
      </c>
      <c r="M143" s="211" t="e">
        <f t="shared" si="20"/>
        <v>#N/A</v>
      </c>
      <c r="N143" s="201" t="e">
        <f t="shared" si="21"/>
        <v>#N/A</v>
      </c>
      <c r="O143" s="198">
        <v>0</v>
      </c>
      <c r="P143" s="198">
        <v>0</v>
      </c>
      <c r="Q143" s="200" t="e">
        <f t="shared" si="22"/>
        <v>#N/A</v>
      </c>
      <c r="Z143" s="260"/>
    </row>
    <row r="144" spans="1:26" x14ac:dyDescent="0.25">
      <c r="A144" s="180">
        <f t="shared" si="15"/>
        <v>133</v>
      </c>
      <c r="B144" s="296"/>
      <c r="C144" s="306"/>
      <c r="D144" s="304"/>
      <c r="E144" s="305"/>
      <c r="F144" s="296"/>
      <c r="G144" s="216">
        <f t="shared" si="16"/>
        <v>0</v>
      </c>
      <c r="H144" s="279">
        <f t="shared" si="17"/>
        <v>0</v>
      </c>
      <c r="I144" s="280"/>
      <c r="J144" s="202" t="e">
        <f>IF(I144=("Comisario"),(VLOOKUP(I144,'Simulador Piramide-Salarios'!$F$57:$J$74,5,0)),(IF(I144=("Inspector General"),(VLOOKUP(I144,'Simulador Piramide-Salarios'!$F$57:$J$74,5,0)),(IF(I144=("Subinspector"),(VLOOKUP(I144,'Simulador Piramide-Salarios'!$F$57:$J$74,5,0)),(IF(I144=("Inspector"),(VLOOKUP(I144,'Simulador Piramide-Salarios'!$F$57:$J$74,5,0)),(IF(I144=("Inspector Jefe"),(VLOOKUP(I144,'Simulador Piramide-Salarios'!$F$57:$J$74,5,0)),(IF((IF((VLOOKUP(I144,'Simulador Piramide-Salarios'!$F$57:$J$74,3,0))&gt;0,(VLOOKUP(I144,'Simulador Piramide-Salarios'!$F$57:$J$74,3,0)),(VLOOKUP(I144,'Simulador Piramide-Salarios'!$E$57:$J$74,5,0))))&gt;0,(IF((VLOOKUP(I144,'Simulador Piramide-Salarios'!$F$57:$J$74,3,0))&gt;0,(VLOOKUP(I144,'Simulador Piramide-Salarios'!$F$57:$J$74,3,0)),(VLOOKUP(I144,'Simulador Piramide-Salarios'!$E$57:$J$74,5,0)))),(VLOOKUP(I144,'Simulador Piramide-Salarios'!$D$57:$J$74,7,0)))))))))))))</f>
        <v>#N/A</v>
      </c>
      <c r="K144" s="200" t="e">
        <f t="shared" si="18"/>
        <v>#N/A</v>
      </c>
      <c r="L144" s="200" t="e">
        <f t="shared" si="19"/>
        <v>#N/A</v>
      </c>
      <c r="M144" s="211" t="e">
        <f t="shared" si="20"/>
        <v>#N/A</v>
      </c>
      <c r="N144" s="201" t="e">
        <f t="shared" si="21"/>
        <v>#N/A</v>
      </c>
      <c r="O144" s="198">
        <v>0</v>
      </c>
      <c r="P144" s="198">
        <v>0</v>
      </c>
      <c r="Q144" s="200" t="e">
        <f t="shared" si="22"/>
        <v>#N/A</v>
      </c>
      <c r="Z144" s="260"/>
    </row>
    <row r="145" spans="1:26" x14ac:dyDescent="0.25">
      <c r="A145" s="180">
        <f t="shared" si="15"/>
        <v>134</v>
      </c>
      <c r="B145" s="296"/>
      <c r="C145" s="306"/>
      <c r="D145" s="304"/>
      <c r="E145" s="305"/>
      <c r="F145" s="296"/>
      <c r="G145" s="216">
        <f t="shared" si="16"/>
        <v>0</v>
      </c>
      <c r="H145" s="279">
        <f t="shared" si="17"/>
        <v>0</v>
      </c>
      <c r="I145" s="280"/>
      <c r="J145" s="202" t="e">
        <f>IF(I145=("Comisario"),(VLOOKUP(I145,'Simulador Piramide-Salarios'!$F$57:$J$74,5,0)),(IF(I145=("Inspector General"),(VLOOKUP(I145,'Simulador Piramide-Salarios'!$F$57:$J$74,5,0)),(IF(I145=("Subinspector"),(VLOOKUP(I145,'Simulador Piramide-Salarios'!$F$57:$J$74,5,0)),(IF(I145=("Inspector"),(VLOOKUP(I145,'Simulador Piramide-Salarios'!$F$57:$J$74,5,0)),(IF(I145=("Inspector Jefe"),(VLOOKUP(I145,'Simulador Piramide-Salarios'!$F$57:$J$74,5,0)),(IF((IF((VLOOKUP(I145,'Simulador Piramide-Salarios'!$F$57:$J$74,3,0))&gt;0,(VLOOKUP(I145,'Simulador Piramide-Salarios'!$F$57:$J$74,3,0)),(VLOOKUP(I145,'Simulador Piramide-Salarios'!$E$57:$J$74,5,0))))&gt;0,(IF((VLOOKUP(I145,'Simulador Piramide-Salarios'!$F$57:$J$74,3,0))&gt;0,(VLOOKUP(I145,'Simulador Piramide-Salarios'!$F$57:$J$74,3,0)),(VLOOKUP(I145,'Simulador Piramide-Salarios'!$E$57:$J$74,5,0)))),(VLOOKUP(I145,'Simulador Piramide-Salarios'!$D$57:$J$74,7,0)))))))))))))</f>
        <v>#N/A</v>
      </c>
      <c r="K145" s="200" t="e">
        <f t="shared" si="18"/>
        <v>#N/A</v>
      </c>
      <c r="L145" s="200" t="e">
        <f t="shared" si="19"/>
        <v>#N/A</v>
      </c>
      <c r="M145" s="211" t="e">
        <f t="shared" si="20"/>
        <v>#N/A</v>
      </c>
      <c r="N145" s="201" t="e">
        <f t="shared" si="21"/>
        <v>#N/A</v>
      </c>
      <c r="O145" s="198">
        <v>0</v>
      </c>
      <c r="P145" s="198">
        <v>0</v>
      </c>
      <c r="Q145" s="200" t="e">
        <f t="shared" si="22"/>
        <v>#N/A</v>
      </c>
      <c r="Z145" s="260"/>
    </row>
    <row r="146" spans="1:26" x14ac:dyDescent="0.25">
      <c r="A146" s="180">
        <f t="shared" si="15"/>
        <v>135</v>
      </c>
      <c r="B146" s="296"/>
      <c r="C146" s="306"/>
      <c r="D146" s="304"/>
      <c r="E146" s="305"/>
      <c r="F146" s="296"/>
      <c r="G146" s="216">
        <f t="shared" si="16"/>
        <v>0</v>
      </c>
      <c r="H146" s="279">
        <f t="shared" si="17"/>
        <v>0</v>
      </c>
      <c r="I146" s="280"/>
      <c r="J146" s="202" t="e">
        <f>IF(I146=("Comisario"),(VLOOKUP(I146,'Simulador Piramide-Salarios'!$F$57:$J$74,5,0)),(IF(I146=("Inspector General"),(VLOOKUP(I146,'Simulador Piramide-Salarios'!$F$57:$J$74,5,0)),(IF(I146=("Subinspector"),(VLOOKUP(I146,'Simulador Piramide-Salarios'!$F$57:$J$74,5,0)),(IF(I146=("Inspector"),(VLOOKUP(I146,'Simulador Piramide-Salarios'!$F$57:$J$74,5,0)),(IF(I146=("Inspector Jefe"),(VLOOKUP(I146,'Simulador Piramide-Salarios'!$F$57:$J$74,5,0)),(IF((IF((VLOOKUP(I146,'Simulador Piramide-Salarios'!$F$57:$J$74,3,0))&gt;0,(VLOOKUP(I146,'Simulador Piramide-Salarios'!$F$57:$J$74,3,0)),(VLOOKUP(I146,'Simulador Piramide-Salarios'!$E$57:$J$74,5,0))))&gt;0,(IF((VLOOKUP(I146,'Simulador Piramide-Salarios'!$F$57:$J$74,3,0))&gt;0,(VLOOKUP(I146,'Simulador Piramide-Salarios'!$F$57:$J$74,3,0)),(VLOOKUP(I146,'Simulador Piramide-Salarios'!$E$57:$J$74,5,0)))),(VLOOKUP(I146,'Simulador Piramide-Salarios'!$D$57:$J$74,7,0)))))))))))))</f>
        <v>#N/A</v>
      </c>
      <c r="K146" s="200" t="e">
        <f t="shared" si="18"/>
        <v>#N/A</v>
      </c>
      <c r="L146" s="200" t="e">
        <f t="shared" si="19"/>
        <v>#N/A</v>
      </c>
      <c r="M146" s="211" t="e">
        <f t="shared" si="20"/>
        <v>#N/A</v>
      </c>
      <c r="N146" s="201" t="e">
        <f t="shared" si="21"/>
        <v>#N/A</v>
      </c>
      <c r="O146" s="198">
        <v>0</v>
      </c>
      <c r="P146" s="198">
        <v>0</v>
      </c>
      <c r="Q146" s="200" t="e">
        <f t="shared" si="22"/>
        <v>#N/A</v>
      </c>
      <c r="Z146" s="260"/>
    </row>
    <row r="147" spans="1:26" x14ac:dyDescent="0.25">
      <c r="A147" s="180">
        <f t="shared" si="15"/>
        <v>136</v>
      </c>
      <c r="B147" s="296"/>
      <c r="C147" s="306"/>
      <c r="D147" s="304"/>
      <c r="E147" s="305"/>
      <c r="F147" s="296"/>
      <c r="G147" s="216">
        <f t="shared" si="16"/>
        <v>0</v>
      </c>
      <c r="H147" s="279">
        <f t="shared" si="17"/>
        <v>0</v>
      </c>
      <c r="I147" s="280"/>
      <c r="J147" s="202" t="e">
        <f>IF(I147=("Comisario"),(VLOOKUP(I147,'Simulador Piramide-Salarios'!$F$57:$J$74,5,0)),(IF(I147=("Inspector General"),(VLOOKUP(I147,'Simulador Piramide-Salarios'!$F$57:$J$74,5,0)),(IF(I147=("Subinspector"),(VLOOKUP(I147,'Simulador Piramide-Salarios'!$F$57:$J$74,5,0)),(IF(I147=("Inspector"),(VLOOKUP(I147,'Simulador Piramide-Salarios'!$F$57:$J$74,5,0)),(IF(I147=("Inspector Jefe"),(VLOOKUP(I147,'Simulador Piramide-Salarios'!$F$57:$J$74,5,0)),(IF((IF((VLOOKUP(I147,'Simulador Piramide-Salarios'!$F$57:$J$74,3,0))&gt;0,(VLOOKUP(I147,'Simulador Piramide-Salarios'!$F$57:$J$74,3,0)),(VLOOKUP(I147,'Simulador Piramide-Salarios'!$E$57:$J$74,5,0))))&gt;0,(IF((VLOOKUP(I147,'Simulador Piramide-Salarios'!$F$57:$J$74,3,0))&gt;0,(VLOOKUP(I147,'Simulador Piramide-Salarios'!$F$57:$J$74,3,0)),(VLOOKUP(I147,'Simulador Piramide-Salarios'!$E$57:$J$74,5,0)))),(VLOOKUP(I147,'Simulador Piramide-Salarios'!$D$57:$J$74,7,0)))))))))))))</f>
        <v>#N/A</v>
      </c>
      <c r="K147" s="200" t="e">
        <f t="shared" si="18"/>
        <v>#N/A</v>
      </c>
      <c r="L147" s="200" t="e">
        <f t="shared" si="19"/>
        <v>#N/A</v>
      </c>
      <c r="M147" s="211" t="e">
        <f t="shared" si="20"/>
        <v>#N/A</v>
      </c>
      <c r="N147" s="201" t="e">
        <f t="shared" si="21"/>
        <v>#N/A</v>
      </c>
      <c r="O147" s="198">
        <v>0</v>
      </c>
      <c r="P147" s="198">
        <v>0</v>
      </c>
      <c r="Q147" s="200" t="e">
        <f t="shared" si="22"/>
        <v>#N/A</v>
      </c>
      <c r="Z147" s="260"/>
    </row>
    <row r="148" spans="1:26" x14ac:dyDescent="0.25">
      <c r="A148" s="180">
        <f t="shared" si="15"/>
        <v>137</v>
      </c>
      <c r="B148" s="296"/>
      <c r="C148" s="306"/>
      <c r="D148" s="304"/>
      <c r="E148" s="305"/>
      <c r="F148" s="296"/>
      <c r="G148" s="216">
        <f t="shared" si="16"/>
        <v>0</v>
      </c>
      <c r="H148" s="279">
        <f t="shared" si="17"/>
        <v>0</v>
      </c>
      <c r="I148" s="280"/>
      <c r="J148" s="202" t="e">
        <f>IF(I148=("Comisario"),(VLOOKUP(I148,'Simulador Piramide-Salarios'!$F$57:$J$74,5,0)),(IF(I148=("Inspector General"),(VLOOKUP(I148,'Simulador Piramide-Salarios'!$F$57:$J$74,5,0)),(IF(I148=("Subinspector"),(VLOOKUP(I148,'Simulador Piramide-Salarios'!$F$57:$J$74,5,0)),(IF(I148=("Inspector"),(VLOOKUP(I148,'Simulador Piramide-Salarios'!$F$57:$J$74,5,0)),(IF(I148=("Inspector Jefe"),(VLOOKUP(I148,'Simulador Piramide-Salarios'!$F$57:$J$74,5,0)),(IF((IF((VLOOKUP(I148,'Simulador Piramide-Salarios'!$F$57:$J$74,3,0))&gt;0,(VLOOKUP(I148,'Simulador Piramide-Salarios'!$F$57:$J$74,3,0)),(VLOOKUP(I148,'Simulador Piramide-Salarios'!$E$57:$J$74,5,0))))&gt;0,(IF((VLOOKUP(I148,'Simulador Piramide-Salarios'!$F$57:$J$74,3,0))&gt;0,(VLOOKUP(I148,'Simulador Piramide-Salarios'!$F$57:$J$74,3,0)),(VLOOKUP(I148,'Simulador Piramide-Salarios'!$E$57:$J$74,5,0)))),(VLOOKUP(I148,'Simulador Piramide-Salarios'!$D$57:$J$74,7,0)))))))))))))</f>
        <v>#N/A</v>
      </c>
      <c r="K148" s="200" t="e">
        <f t="shared" si="18"/>
        <v>#N/A</v>
      </c>
      <c r="L148" s="200" t="e">
        <f t="shared" si="19"/>
        <v>#N/A</v>
      </c>
      <c r="M148" s="211" t="e">
        <f t="shared" si="20"/>
        <v>#N/A</v>
      </c>
      <c r="N148" s="201" t="e">
        <f t="shared" si="21"/>
        <v>#N/A</v>
      </c>
      <c r="O148" s="198">
        <v>0</v>
      </c>
      <c r="P148" s="198">
        <v>0</v>
      </c>
      <c r="Q148" s="200" t="e">
        <f t="shared" si="22"/>
        <v>#N/A</v>
      </c>
      <c r="Z148" s="260"/>
    </row>
    <row r="149" spans="1:26" x14ac:dyDescent="0.25">
      <c r="A149" s="180">
        <f t="shared" si="15"/>
        <v>138</v>
      </c>
      <c r="B149" s="296"/>
      <c r="C149" s="306"/>
      <c r="D149" s="304"/>
      <c r="E149" s="305"/>
      <c r="F149" s="296"/>
      <c r="G149" s="216">
        <f t="shared" si="16"/>
        <v>0</v>
      </c>
      <c r="H149" s="279">
        <f t="shared" si="17"/>
        <v>0</v>
      </c>
      <c r="I149" s="280"/>
      <c r="J149" s="202" t="e">
        <f>IF(I149=("Comisario"),(VLOOKUP(I149,'Simulador Piramide-Salarios'!$F$57:$J$74,5,0)),(IF(I149=("Inspector General"),(VLOOKUP(I149,'Simulador Piramide-Salarios'!$F$57:$J$74,5,0)),(IF(I149=("Subinspector"),(VLOOKUP(I149,'Simulador Piramide-Salarios'!$F$57:$J$74,5,0)),(IF(I149=("Inspector"),(VLOOKUP(I149,'Simulador Piramide-Salarios'!$F$57:$J$74,5,0)),(IF(I149=("Inspector Jefe"),(VLOOKUP(I149,'Simulador Piramide-Salarios'!$F$57:$J$74,5,0)),(IF((IF((VLOOKUP(I149,'Simulador Piramide-Salarios'!$F$57:$J$74,3,0))&gt;0,(VLOOKUP(I149,'Simulador Piramide-Salarios'!$F$57:$J$74,3,0)),(VLOOKUP(I149,'Simulador Piramide-Salarios'!$E$57:$J$74,5,0))))&gt;0,(IF((VLOOKUP(I149,'Simulador Piramide-Salarios'!$F$57:$J$74,3,0))&gt;0,(VLOOKUP(I149,'Simulador Piramide-Salarios'!$F$57:$J$74,3,0)),(VLOOKUP(I149,'Simulador Piramide-Salarios'!$E$57:$J$74,5,0)))),(VLOOKUP(I149,'Simulador Piramide-Salarios'!$D$57:$J$74,7,0)))))))))))))</f>
        <v>#N/A</v>
      </c>
      <c r="K149" s="200" t="e">
        <f t="shared" si="18"/>
        <v>#N/A</v>
      </c>
      <c r="L149" s="200" t="e">
        <f t="shared" si="19"/>
        <v>#N/A</v>
      </c>
      <c r="M149" s="211" t="e">
        <f t="shared" si="20"/>
        <v>#N/A</v>
      </c>
      <c r="N149" s="201" t="e">
        <f t="shared" si="21"/>
        <v>#N/A</v>
      </c>
      <c r="O149" s="198">
        <v>0</v>
      </c>
      <c r="P149" s="198">
        <v>0</v>
      </c>
      <c r="Q149" s="200" t="e">
        <f t="shared" si="22"/>
        <v>#N/A</v>
      </c>
      <c r="Z149" s="260"/>
    </row>
    <row r="150" spans="1:26" x14ac:dyDescent="0.25">
      <c r="A150" s="180">
        <f t="shared" si="15"/>
        <v>139</v>
      </c>
      <c r="B150" s="296"/>
      <c r="C150" s="306"/>
      <c r="D150" s="304"/>
      <c r="E150" s="305"/>
      <c r="F150" s="296"/>
      <c r="G150" s="216">
        <f t="shared" si="16"/>
        <v>0</v>
      </c>
      <c r="H150" s="279">
        <f t="shared" si="17"/>
        <v>0</v>
      </c>
      <c r="I150" s="280"/>
      <c r="J150" s="202" t="e">
        <f>IF(I150=("Comisario"),(VLOOKUP(I150,'Simulador Piramide-Salarios'!$F$57:$J$74,5,0)),(IF(I150=("Inspector General"),(VLOOKUP(I150,'Simulador Piramide-Salarios'!$F$57:$J$74,5,0)),(IF(I150=("Subinspector"),(VLOOKUP(I150,'Simulador Piramide-Salarios'!$F$57:$J$74,5,0)),(IF(I150=("Inspector"),(VLOOKUP(I150,'Simulador Piramide-Salarios'!$F$57:$J$74,5,0)),(IF(I150=("Inspector Jefe"),(VLOOKUP(I150,'Simulador Piramide-Salarios'!$F$57:$J$74,5,0)),(IF((IF((VLOOKUP(I150,'Simulador Piramide-Salarios'!$F$57:$J$74,3,0))&gt;0,(VLOOKUP(I150,'Simulador Piramide-Salarios'!$F$57:$J$74,3,0)),(VLOOKUP(I150,'Simulador Piramide-Salarios'!$E$57:$J$74,5,0))))&gt;0,(IF((VLOOKUP(I150,'Simulador Piramide-Salarios'!$F$57:$J$74,3,0))&gt;0,(VLOOKUP(I150,'Simulador Piramide-Salarios'!$F$57:$J$74,3,0)),(VLOOKUP(I150,'Simulador Piramide-Salarios'!$E$57:$J$74,5,0)))),(VLOOKUP(I150,'Simulador Piramide-Salarios'!$D$57:$J$74,7,0)))))))))))))</f>
        <v>#N/A</v>
      </c>
      <c r="K150" s="200" t="e">
        <f t="shared" si="18"/>
        <v>#N/A</v>
      </c>
      <c r="L150" s="200" t="e">
        <f t="shared" si="19"/>
        <v>#N/A</v>
      </c>
      <c r="M150" s="211" t="e">
        <f t="shared" si="20"/>
        <v>#N/A</v>
      </c>
      <c r="N150" s="201" t="e">
        <f t="shared" si="21"/>
        <v>#N/A</v>
      </c>
      <c r="O150" s="198">
        <v>0</v>
      </c>
      <c r="P150" s="198">
        <v>0</v>
      </c>
      <c r="Q150" s="200" t="e">
        <f t="shared" si="22"/>
        <v>#N/A</v>
      </c>
      <c r="Z150" s="260"/>
    </row>
    <row r="151" spans="1:26" x14ac:dyDescent="0.25">
      <c r="A151" s="180">
        <f t="shared" si="15"/>
        <v>140</v>
      </c>
      <c r="B151" s="296"/>
      <c r="C151" s="306"/>
      <c r="D151" s="304"/>
      <c r="E151" s="305"/>
      <c r="F151" s="296"/>
      <c r="G151" s="216">
        <f t="shared" si="16"/>
        <v>0</v>
      </c>
      <c r="H151" s="279">
        <f t="shared" si="17"/>
        <v>0</v>
      </c>
      <c r="I151" s="280"/>
      <c r="J151" s="202" t="e">
        <f>IF(I151=("Comisario"),(VLOOKUP(I151,'Simulador Piramide-Salarios'!$F$57:$J$74,5,0)),(IF(I151=("Inspector General"),(VLOOKUP(I151,'Simulador Piramide-Salarios'!$F$57:$J$74,5,0)),(IF(I151=("Subinspector"),(VLOOKUP(I151,'Simulador Piramide-Salarios'!$F$57:$J$74,5,0)),(IF(I151=("Inspector"),(VLOOKUP(I151,'Simulador Piramide-Salarios'!$F$57:$J$74,5,0)),(IF(I151=("Inspector Jefe"),(VLOOKUP(I151,'Simulador Piramide-Salarios'!$F$57:$J$74,5,0)),(IF((IF((VLOOKUP(I151,'Simulador Piramide-Salarios'!$F$57:$J$74,3,0))&gt;0,(VLOOKUP(I151,'Simulador Piramide-Salarios'!$F$57:$J$74,3,0)),(VLOOKUP(I151,'Simulador Piramide-Salarios'!$E$57:$J$74,5,0))))&gt;0,(IF((VLOOKUP(I151,'Simulador Piramide-Salarios'!$F$57:$J$74,3,0))&gt;0,(VLOOKUP(I151,'Simulador Piramide-Salarios'!$F$57:$J$74,3,0)),(VLOOKUP(I151,'Simulador Piramide-Salarios'!$E$57:$J$74,5,0)))),(VLOOKUP(I151,'Simulador Piramide-Salarios'!$D$57:$J$74,7,0)))))))))))))</f>
        <v>#N/A</v>
      </c>
      <c r="K151" s="200" t="e">
        <f t="shared" si="18"/>
        <v>#N/A</v>
      </c>
      <c r="L151" s="200" t="e">
        <f t="shared" si="19"/>
        <v>#N/A</v>
      </c>
      <c r="M151" s="211" t="e">
        <f t="shared" si="20"/>
        <v>#N/A</v>
      </c>
      <c r="N151" s="201" t="e">
        <f t="shared" si="21"/>
        <v>#N/A</v>
      </c>
      <c r="O151" s="198">
        <v>0</v>
      </c>
      <c r="P151" s="198">
        <v>0</v>
      </c>
      <c r="Q151" s="200" t="e">
        <f t="shared" si="22"/>
        <v>#N/A</v>
      </c>
      <c r="Z151" s="260"/>
    </row>
    <row r="152" spans="1:26" x14ac:dyDescent="0.25">
      <c r="A152" s="180">
        <f t="shared" si="15"/>
        <v>141</v>
      </c>
      <c r="B152" s="296"/>
      <c r="C152" s="306"/>
      <c r="D152" s="304"/>
      <c r="E152" s="305"/>
      <c r="F152" s="296"/>
      <c r="G152" s="216">
        <f t="shared" si="16"/>
        <v>0</v>
      </c>
      <c r="H152" s="279">
        <f t="shared" si="17"/>
        <v>0</v>
      </c>
      <c r="I152" s="280"/>
      <c r="J152" s="202" t="e">
        <f>IF(I152=("Comisario"),(VLOOKUP(I152,'Simulador Piramide-Salarios'!$F$57:$J$74,5,0)),(IF(I152=("Inspector General"),(VLOOKUP(I152,'Simulador Piramide-Salarios'!$F$57:$J$74,5,0)),(IF(I152=("Subinspector"),(VLOOKUP(I152,'Simulador Piramide-Salarios'!$F$57:$J$74,5,0)),(IF(I152=("Inspector"),(VLOOKUP(I152,'Simulador Piramide-Salarios'!$F$57:$J$74,5,0)),(IF(I152=("Inspector Jefe"),(VLOOKUP(I152,'Simulador Piramide-Salarios'!$F$57:$J$74,5,0)),(IF((IF((VLOOKUP(I152,'Simulador Piramide-Salarios'!$F$57:$J$74,3,0))&gt;0,(VLOOKUP(I152,'Simulador Piramide-Salarios'!$F$57:$J$74,3,0)),(VLOOKUP(I152,'Simulador Piramide-Salarios'!$E$57:$J$74,5,0))))&gt;0,(IF((VLOOKUP(I152,'Simulador Piramide-Salarios'!$F$57:$J$74,3,0))&gt;0,(VLOOKUP(I152,'Simulador Piramide-Salarios'!$F$57:$J$74,3,0)),(VLOOKUP(I152,'Simulador Piramide-Salarios'!$E$57:$J$74,5,0)))),(VLOOKUP(I152,'Simulador Piramide-Salarios'!$D$57:$J$74,7,0)))))))))))))</f>
        <v>#N/A</v>
      </c>
      <c r="K152" s="200" t="e">
        <f t="shared" si="18"/>
        <v>#N/A</v>
      </c>
      <c r="L152" s="200" t="e">
        <f t="shared" si="19"/>
        <v>#N/A</v>
      </c>
      <c r="M152" s="211" t="e">
        <f t="shared" si="20"/>
        <v>#N/A</v>
      </c>
      <c r="N152" s="201" t="e">
        <f t="shared" si="21"/>
        <v>#N/A</v>
      </c>
      <c r="O152" s="198">
        <v>0</v>
      </c>
      <c r="P152" s="198">
        <v>0</v>
      </c>
      <c r="Q152" s="200" t="e">
        <f t="shared" si="22"/>
        <v>#N/A</v>
      </c>
      <c r="Z152" s="260"/>
    </row>
    <row r="153" spans="1:26" x14ac:dyDescent="0.25">
      <c r="A153" s="180">
        <f t="shared" si="15"/>
        <v>142</v>
      </c>
      <c r="B153" s="296"/>
      <c r="C153" s="306"/>
      <c r="D153" s="304"/>
      <c r="E153" s="305"/>
      <c r="F153" s="296"/>
      <c r="G153" s="216">
        <f t="shared" si="16"/>
        <v>0</v>
      </c>
      <c r="H153" s="279">
        <f t="shared" si="17"/>
        <v>0</v>
      </c>
      <c r="I153" s="280"/>
      <c r="J153" s="202" t="e">
        <f>IF(I153=("Comisario"),(VLOOKUP(I153,'Simulador Piramide-Salarios'!$F$57:$J$74,5,0)),(IF(I153=("Inspector General"),(VLOOKUP(I153,'Simulador Piramide-Salarios'!$F$57:$J$74,5,0)),(IF(I153=("Subinspector"),(VLOOKUP(I153,'Simulador Piramide-Salarios'!$F$57:$J$74,5,0)),(IF(I153=("Inspector"),(VLOOKUP(I153,'Simulador Piramide-Salarios'!$F$57:$J$74,5,0)),(IF(I153=("Inspector Jefe"),(VLOOKUP(I153,'Simulador Piramide-Salarios'!$F$57:$J$74,5,0)),(IF((IF((VLOOKUP(I153,'Simulador Piramide-Salarios'!$F$57:$J$74,3,0))&gt;0,(VLOOKUP(I153,'Simulador Piramide-Salarios'!$F$57:$J$74,3,0)),(VLOOKUP(I153,'Simulador Piramide-Salarios'!$E$57:$J$74,5,0))))&gt;0,(IF((VLOOKUP(I153,'Simulador Piramide-Salarios'!$F$57:$J$74,3,0))&gt;0,(VLOOKUP(I153,'Simulador Piramide-Salarios'!$F$57:$J$74,3,0)),(VLOOKUP(I153,'Simulador Piramide-Salarios'!$E$57:$J$74,5,0)))),(VLOOKUP(I153,'Simulador Piramide-Salarios'!$D$57:$J$74,7,0)))))))))))))</f>
        <v>#N/A</v>
      </c>
      <c r="K153" s="200" t="e">
        <f t="shared" si="18"/>
        <v>#N/A</v>
      </c>
      <c r="L153" s="200" t="e">
        <f t="shared" si="19"/>
        <v>#N/A</v>
      </c>
      <c r="M153" s="211" t="e">
        <f t="shared" si="20"/>
        <v>#N/A</v>
      </c>
      <c r="N153" s="201" t="e">
        <f t="shared" si="21"/>
        <v>#N/A</v>
      </c>
      <c r="O153" s="198">
        <v>0</v>
      </c>
      <c r="P153" s="198">
        <v>0</v>
      </c>
      <c r="Q153" s="200" t="e">
        <f t="shared" si="22"/>
        <v>#N/A</v>
      </c>
      <c r="Z153" s="260"/>
    </row>
    <row r="154" spans="1:26" x14ac:dyDescent="0.25">
      <c r="A154" s="180">
        <f t="shared" si="15"/>
        <v>143</v>
      </c>
      <c r="B154" s="296"/>
      <c r="C154" s="306"/>
      <c r="D154" s="304"/>
      <c r="E154" s="305"/>
      <c r="F154" s="296"/>
      <c r="G154" s="216">
        <f t="shared" si="16"/>
        <v>0</v>
      </c>
      <c r="H154" s="279">
        <f t="shared" si="17"/>
        <v>0</v>
      </c>
      <c r="I154" s="280"/>
      <c r="J154" s="202" t="e">
        <f>IF(I154=("Comisario"),(VLOOKUP(I154,'Simulador Piramide-Salarios'!$F$57:$J$74,5,0)),(IF(I154=("Inspector General"),(VLOOKUP(I154,'Simulador Piramide-Salarios'!$F$57:$J$74,5,0)),(IF(I154=("Subinspector"),(VLOOKUP(I154,'Simulador Piramide-Salarios'!$F$57:$J$74,5,0)),(IF(I154=("Inspector"),(VLOOKUP(I154,'Simulador Piramide-Salarios'!$F$57:$J$74,5,0)),(IF(I154=("Inspector Jefe"),(VLOOKUP(I154,'Simulador Piramide-Salarios'!$F$57:$J$74,5,0)),(IF((IF((VLOOKUP(I154,'Simulador Piramide-Salarios'!$F$57:$J$74,3,0))&gt;0,(VLOOKUP(I154,'Simulador Piramide-Salarios'!$F$57:$J$74,3,0)),(VLOOKUP(I154,'Simulador Piramide-Salarios'!$E$57:$J$74,5,0))))&gt;0,(IF((VLOOKUP(I154,'Simulador Piramide-Salarios'!$F$57:$J$74,3,0))&gt;0,(VLOOKUP(I154,'Simulador Piramide-Salarios'!$F$57:$J$74,3,0)),(VLOOKUP(I154,'Simulador Piramide-Salarios'!$E$57:$J$74,5,0)))),(VLOOKUP(I154,'Simulador Piramide-Salarios'!$D$57:$J$74,7,0)))))))))))))</f>
        <v>#N/A</v>
      </c>
      <c r="K154" s="200" t="e">
        <f t="shared" si="18"/>
        <v>#N/A</v>
      </c>
      <c r="L154" s="200" t="e">
        <f t="shared" si="19"/>
        <v>#N/A</v>
      </c>
      <c r="M154" s="211" t="e">
        <f t="shared" si="20"/>
        <v>#N/A</v>
      </c>
      <c r="N154" s="201" t="e">
        <f t="shared" si="21"/>
        <v>#N/A</v>
      </c>
      <c r="O154" s="198">
        <v>0</v>
      </c>
      <c r="P154" s="198">
        <v>0</v>
      </c>
      <c r="Q154" s="200" t="e">
        <f t="shared" si="22"/>
        <v>#N/A</v>
      </c>
      <c r="Z154" s="260"/>
    </row>
    <row r="155" spans="1:26" x14ac:dyDescent="0.25">
      <c r="A155" s="180">
        <f t="shared" si="15"/>
        <v>144</v>
      </c>
      <c r="B155" s="296"/>
      <c r="C155" s="306"/>
      <c r="D155" s="304"/>
      <c r="E155" s="305"/>
      <c r="F155" s="296"/>
      <c r="G155" s="216">
        <f t="shared" si="16"/>
        <v>0</v>
      </c>
      <c r="H155" s="279">
        <f t="shared" si="17"/>
        <v>0</v>
      </c>
      <c r="I155" s="280"/>
      <c r="J155" s="202" t="e">
        <f>IF(I155=("Comisario"),(VLOOKUP(I155,'Simulador Piramide-Salarios'!$F$57:$J$74,5,0)),(IF(I155=("Inspector General"),(VLOOKUP(I155,'Simulador Piramide-Salarios'!$F$57:$J$74,5,0)),(IF(I155=("Subinspector"),(VLOOKUP(I155,'Simulador Piramide-Salarios'!$F$57:$J$74,5,0)),(IF(I155=("Inspector"),(VLOOKUP(I155,'Simulador Piramide-Salarios'!$F$57:$J$74,5,0)),(IF(I155=("Inspector Jefe"),(VLOOKUP(I155,'Simulador Piramide-Salarios'!$F$57:$J$74,5,0)),(IF((IF((VLOOKUP(I155,'Simulador Piramide-Salarios'!$F$57:$J$74,3,0))&gt;0,(VLOOKUP(I155,'Simulador Piramide-Salarios'!$F$57:$J$74,3,0)),(VLOOKUP(I155,'Simulador Piramide-Salarios'!$E$57:$J$74,5,0))))&gt;0,(IF((VLOOKUP(I155,'Simulador Piramide-Salarios'!$F$57:$J$74,3,0))&gt;0,(VLOOKUP(I155,'Simulador Piramide-Salarios'!$F$57:$J$74,3,0)),(VLOOKUP(I155,'Simulador Piramide-Salarios'!$E$57:$J$74,5,0)))),(VLOOKUP(I155,'Simulador Piramide-Salarios'!$D$57:$J$74,7,0)))))))))))))</f>
        <v>#N/A</v>
      </c>
      <c r="K155" s="200" t="e">
        <f t="shared" si="18"/>
        <v>#N/A</v>
      </c>
      <c r="L155" s="200" t="e">
        <f t="shared" si="19"/>
        <v>#N/A</v>
      </c>
      <c r="M155" s="211" t="e">
        <f t="shared" si="20"/>
        <v>#N/A</v>
      </c>
      <c r="N155" s="201" t="e">
        <f t="shared" si="21"/>
        <v>#N/A</v>
      </c>
      <c r="O155" s="198">
        <v>0</v>
      </c>
      <c r="P155" s="198">
        <v>0</v>
      </c>
      <c r="Q155" s="200" t="e">
        <f t="shared" si="22"/>
        <v>#N/A</v>
      </c>
      <c r="Z155" s="260"/>
    </row>
    <row r="156" spans="1:26" x14ac:dyDescent="0.25">
      <c r="A156" s="180">
        <f t="shared" si="15"/>
        <v>145</v>
      </c>
      <c r="B156" s="296"/>
      <c r="C156" s="306"/>
      <c r="D156" s="304"/>
      <c r="E156" s="305"/>
      <c r="F156" s="296"/>
      <c r="G156" s="216">
        <f t="shared" si="16"/>
        <v>0</v>
      </c>
      <c r="H156" s="279">
        <f t="shared" si="17"/>
        <v>0</v>
      </c>
      <c r="I156" s="280"/>
      <c r="J156" s="202" t="e">
        <f>IF(I156=("Comisario"),(VLOOKUP(I156,'Simulador Piramide-Salarios'!$F$57:$J$74,5,0)),(IF(I156=("Inspector General"),(VLOOKUP(I156,'Simulador Piramide-Salarios'!$F$57:$J$74,5,0)),(IF(I156=("Subinspector"),(VLOOKUP(I156,'Simulador Piramide-Salarios'!$F$57:$J$74,5,0)),(IF(I156=("Inspector"),(VLOOKUP(I156,'Simulador Piramide-Salarios'!$F$57:$J$74,5,0)),(IF(I156=("Inspector Jefe"),(VLOOKUP(I156,'Simulador Piramide-Salarios'!$F$57:$J$74,5,0)),(IF((IF((VLOOKUP(I156,'Simulador Piramide-Salarios'!$F$57:$J$74,3,0))&gt;0,(VLOOKUP(I156,'Simulador Piramide-Salarios'!$F$57:$J$74,3,0)),(VLOOKUP(I156,'Simulador Piramide-Salarios'!$E$57:$J$74,5,0))))&gt;0,(IF((VLOOKUP(I156,'Simulador Piramide-Salarios'!$F$57:$J$74,3,0))&gt;0,(VLOOKUP(I156,'Simulador Piramide-Salarios'!$F$57:$J$74,3,0)),(VLOOKUP(I156,'Simulador Piramide-Salarios'!$E$57:$J$74,5,0)))),(VLOOKUP(I156,'Simulador Piramide-Salarios'!$D$57:$J$74,7,0)))))))))))))</f>
        <v>#N/A</v>
      </c>
      <c r="K156" s="200" t="e">
        <f t="shared" si="18"/>
        <v>#N/A</v>
      </c>
      <c r="L156" s="200" t="e">
        <f t="shared" si="19"/>
        <v>#N/A</v>
      </c>
      <c r="M156" s="211" t="e">
        <f t="shared" si="20"/>
        <v>#N/A</v>
      </c>
      <c r="N156" s="201" t="e">
        <f t="shared" si="21"/>
        <v>#N/A</v>
      </c>
      <c r="O156" s="198">
        <v>0</v>
      </c>
      <c r="P156" s="198">
        <v>0</v>
      </c>
      <c r="Q156" s="200" t="e">
        <f t="shared" si="22"/>
        <v>#N/A</v>
      </c>
      <c r="Z156" s="260"/>
    </row>
    <row r="157" spans="1:26" x14ac:dyDescent="0.25">
      <c r="A157" s="180">
        <f t="shared" si="15"/>
        <v>146</v>
      </c>
      <c r="B157" s="296"/>
      <c r="C157" s="306"/>
      <c r="D157" s="304"/>
      <c r="E157" s="305"/>
      <c r="F157" s="296"/>
      <c r="G157" s="216">
        <f t="shared" si="16"/>
        <v>0</v>
      </c>
      <c r="H157" s="279">
        <f t="shared" si="17"/>
        <v>0</v>
      </c>
      <c r="I157" s="280"/>
      <c r="J157" s="202" t="e">
        <f>IF(I157=("Comisario"),(VLOOKUP(I157,'Simulador Piramide-Salarios'!$F$57:$J$74,5,0)),(IF(I157=("Inspector General"),(VLOOKUP(I157,'Simulador Piramide-Salarios'!$F$57:$J$74,5,0)),(IF(I157=("Subinspector"),(VLOOKUP(I157,'Simulador Piramide-Salarios'!$F$57:$J$74,5,0)),(IF(I157=("Inspector"),(VLOOKUP(I157,'Simulador Piramide-Salarios'!$F$57:$J$74,5,0)),(IF(I157=("Inspector Jefe"),(VLOOKUP(I157,'Simulador Piramide-Salarios'!$F$57:$J$74,5,0)),(IF((IF((VLOOKUP(I157,'Simulador Piramide-Salarios'!$F$57:$J$74,3,0))&gt;0,(VLOOKUP(I157,'Simulador Piramide-Salarios'!$F$57:$J$74,3,0)),(VLOOKUP(I157,'Simulador Piramide-Salarios'!$E$57:$J$74,5,0))))&gt;0,(IF((VLOOKUP(I157,'Simulador Piramide-Salarios'!$F$57:$J$74,3,0))&gt;0,(VLOOKUP(I157,'Simulador Piramide-Salarios'!$F$57:$J$74,3,0)),(VLOOKUP(I157,'Simulador Piramide-Salarios'!$E$57:$J$74,5,0)))),(VLOOKUP(I157,'Simulador Piramide-Salarios'!$D$57:$J$74,7,0)))))))))))))</f>
        <v>#N/A</v>
      </c>
      <c r="K157" s="200" t="e">
        <f t="shared" si="18"/>
        <v>#N/A</v>
      </c>
      <c r="L157" s="200" t="e">
        <f t="shared" si="19"/>
        <v>#N/A</v>
      </c>
      <c r="M157" s="211" t="e">
        <f t="shared" si="20"/>
        <v>#N/A</v>
      </c>
      <c r="N157" s="201" t="e">
        <f t="shared" si="21"/>
        <v>#N/A</v>
      </c>
      <c r="O157" s="198">
        <v>0</v>
      </c>
      <c r="P157" s="198">
        <v>0</v>
      </c>
      <c r="Q157" s="200" t="e">
        <f t="shared" si="22"/>
        <v>#N/A</v>
      </c>
      <c r="Z157" s="260"/>
    </row>
    <row r="158" spans="1:26" x14ac:dyDescent="0.25">
      <c r="A158" s="180">
        <f t="shared" si="15"/>
        <v>147</v>
      </c>
      <c r="B158" s="296"/>
      <c r="C158" s="306"/>
      <c r="D158" s="304"/>
      <c r="E158" s="305"/>
      <c r="F158" s="296"/>
      <c r="G158" s="216">
        <f t="shared" si="16"/>
        <v>0</v>
      </c>
      <c r="H158" s="279">
        <f t="shared" si="17"/>
        <v>0</v>
      </c>
      <c r="I158" s="280"/>
      <c r="J158" s="202" t="e">
        <f>IF(I158=("Comisario"),(VLOOKUP(I158,'Simulador Piramide-Salarios'!$F$57:$J$74,5,0)),(IF(I158=("Inspector General"),(VLOOKUP(I158,'Simulador Piramide-Salarios'!$F$57:$J$74,5,0)),(IF(I158=("Subinspector"),(VLOOKUP(I158,'Simulador Piramide-Salarios'!$F$57:$J$74,5,0)),(IF(I158=("Inspector"),(VLOOKUP(I158,'Simulador Piramide-Salarios'!$F$57:$J$74,5,0)),(IF(I158=("Inspector Jefe"),(VLOOKUP(I158,'Simulador Piramide-Salarios'!$F$57:$J$74,5,0)),(IF((IF((VLOOKUP(I158,'Simulador Piramide-Salarios'!$F$57:$J$74,3,0))&gt;0,(VLOOKUP(I158,'Simulador Piramide-Salarios'!$F$57:$J$74,3,0)),(VLOOKUP(I158,'Simulador Piramide-Salarios'!$E$57:$J$74,5,0))))&gt;0,(IF((VLOOKUP(I158,'Simulador Piramide-Salarios'!$F$57:$J$74,3,0))&gt;0,(VLOOKUP(I158,'Simulador Piramide-Salarios'!$F$57:$J$74,3,0)),(VLOOKUP(I158,'Simulador Piramide-Salarios'!$E$57:$J$74,5,0)))),(VLOOKUP(I158,'Simulador Piramide-Salarios'!$D$57:$J$74,7,0)))))))))))))</f>
        <v>#N/A</v>
      </c>
      <c r="K158" s="200" t="e">
        <f t="shared" si="18"/>
        <v>#N/A</v>
      </c>
      <c r="L158" s="200" t="e">
        <f t="shared" si="19"/>
        <v>#N/A</v>
      </c>
      <c r="M158" s="211" t="e">
        <f t="shared" si="20"/>
        <v>#N/A</v>
      </c>
      <c r="N158" s="201" t="e">
        <f t="shared" si="21"/>
        <v>#N/A</v>
      </c>
      <c r="O158" s="198">
        <v>0</v>
      </c>
      <c r="P158" s="198">
        <v>0</v>
      </c>
      <c r="Q158" s="200" t="e">
        <f t="shared" si="22"/>
        <v>#N/A</v>
      </c>
      <c r="Z158" s="260"/>
    </row>
    <row r="159" spans="1:26" x14ac:dyDescent="0.25">
      <c r="A159" s="180">
        <f t="shared" si="15"/>
        <v>148</v>
      </c>
      <c r="B159" s="296"/>
      <c r="C159" s="306"/>
      <c r="D159" s="304"/>
      <c r="E159" s="305"/>
      <c r="F159" s="296"/>
      <c r="G159" s="216">
        <f t="shared" si="16"/>
        <v>0</v>
      </c>
      <c r="H159" s="279">
        <f t="shared" si="17"/>
        <v>0</v>
      </c>
      <c r="I159" s="280"/>
      <c r="J159" s="202" t="e">
        <f>IF(I159=("Comisario"),(VLOOKUP(I159,'Simulador Piramide-Salarios'!$F$57:$J$74,5,0)),(IF(I159=("Inspector General"),(VLOOKUP(I159,'Simulador Piramide-Salarios'!$F$57:$J$74,5,0)),(IF(I159=("Subinspector"),(VLOOKUP(I159,'Simulador Piramide-Salarios'!$F$57:$J$74,5,0)),(IF(I159=("Inspector"),(VLOOKUP(I159,'Simulador Piramide-Salarios'!$F$57:$J$74,5,0)),(IF(I159=("Inspector Jefe"),(VLOOKUP(I159,'Simulador Piramide-Salarios'!$F$57:$J$74,5,0)),(IF((IF((VLOOKUP(I159,'Simulador Piramide-Salarios'!$F$57:$J$74,3,0))&gt;0,(VLOOKUP(I159,'Simulador Piramide-Salarios'!$F$57:$J$74,3,0)),(VLOOKUP(I159,'Simulador Piramide-Salarios'!$E$57:$J$74,5,0))))&gt;0,(IF((VLOOKUP(I159,'Simulador Piramide-Salarios'!$F$57:$J$74,3,0))&gt;0,(VLOOKUP(I159,'Simulador Piramide-Salarios'!$F$57:$J$74,3,0)),(VLOOKUP(I159,'Simulador Piramide-Salarios'!$E$57:$J$74,5,0)))),(VLOOKUP(I159,'Simulador Piramide-Salarios'!$D$57:$J$74,7,0)))))))))))))</f>
        <v>#N/A</v>
      </c>
      <c r="K159" s="200" t="e">
        <f t="shared" si="18"/>
        <v>#N/A</v>
      </c>
      <c r="L159" s="200" t="e">
        <f t="shared" si="19"/>
        <v>#N/A</v>
      </c>
      <c r="M159" s="211" t="e">
        <f t="shared" si="20"/>
        <v>#N/A</v>
      </c>
      <c r="N159" s="201" t="e">
        <f t="shared" si="21"/>
        <v>#N/A</v>
      </c>
      <c r="O159" s="198">
        <v>0</v>
      </c>
      <c r="P159" s="198">
        <v>0</v>
      </c>
      <c r="Q159" s="200" t="e">
        <f t="shared" si="22"/>
        <v>#N/A</v>
      </c>
      <c r="Z159" s="260"/>
    </row>
    <row r="160" spans="1:26" x14ac:dyDescent="0.25">
      <c r="A160" s="180">
        <f t="shared" si="15"/>
        <v>149</v>
      </c>
      <c r="B160" s="296"/>
      <c r="C160" s="306"/>
      <c r="D160" s="304"/>
      <c r="E160" s="305"/>
      <c r="F160" s="296"/>
      <c r="G160" s="216">
        <f t="shared" si="16"/>
        <v>0</v>
      </c>
      <c r="H160" s="279">
        <f t="shared" si="17"/>
        <v>0</v>
      </c>
      <c r="I160" s="280"/>
      <c r="J160" s="202" t="e">
        <f>IF(I160=("Comisario"),(VLOOKUP(I160,'Simulador Piramide-Salarios'!$F$57:$J$74,5,0)),(IF(I160=("Inspector General"),(VLOOKUP(I160,'Simulador Piramide-Salarios'!$F$57:$J$74,5,0)),(IF(I160=("Subinspector"),(VLOOKUP(I160,'Simulador Piramide-Salarios'!$F$57:$J$74,5,0)),(IF(I160=("Inspector"),(VLOOKUP(I160,'Simulador Piramide-Salarios'!$F$57:$J$74,5,0)),(IF(I160=("Inspector Jefe"),(VLOOKUP(I160,'Simulador Piramide-Salarios'!$F$57:$J$74,5,0)),(IF((IF((VLOOKUP(I160,'Simulador Piramide-Salarios'!$F$57:$J$74,3,0))&gt;0,(VLOOKUP(I160,'Simulador Piramide-Salarios'!$F$57:$J$74,3,0)),(VLOOKUP(I160,'Simulador Piramide-Salarios'!$E$57:$J$74,5,0))))&gt;0,(IF((VLOOKUP(I160,'Simulador Piramide-Salarios'!$F$57:$J$74,3,0))&gt;0,(VLOOKUP(I160,'Simulador Piramide-Salarios'!$F$57:$J$74,3,0)),(VLOOKUP(I160,'Simulador Piramide-Salarios'!$E$57:$J$74,5,0)))),(VLOOKUP(I160,'Simulador Piramide-Salarios'!$D$57:$J$74,7,0)))))))))))))</f>
        <v>#N/A</v>
      </c>
      <c r="K160" s="200" t="e">
        <f t="shared" si="18"/>
        <v>#N/A</v>
      </c>
      <c r="L160" s="200" t="e">
        <f t="shared" si="19"/>
        <v>#N/A</v>
      </c>
      <c r="M160" s="211" t="e">
        <f t="shared" si="20"/>
        <v>#N/A</v>
      </c>
      <c r="N160" s="201" t="e">
        <f t="shared" si="21"/>
        <v>#N/A</v>
      </c>
      <c r="O160" s="198">
        <v>0</v>
      </c>
      <c r="P160" s="198">
        <v>0</v>
      </c>
      <c r="Q160" s="200" t="e">
        <f t="shared" si="22"/>
        <v>#N/A</v>
      </c>
      <c r="Z160" s="260"/>
    </row>
    <row r="161" spans="1:26" x14ac:dyDescent="0.25">
      <c r="A161" s="180">
        <f t="shared" si="15"/>
        <v>150</v>
      </c>
      <c r="B161" s="296"/>
      <c r="C161" s="306"/>
      <c r="D161" s="304"/>
      <c r="E161" s="305"/>
      <c r="F161" s="296"/>
      <c r="G161" s="216">
        <f t="shared" si="16"/>
        <v>0</v>
      </c>
      <c r="H161" s="279">
        <f t="shared" si="17"/>
        <v>0</v>
      </c>
      <c r="I161" s="280"/>
      <c r="J161" s="202" t="e">
        <f>IF(I161=("Comisario"),(VLOOKUP(I161,'Simulador Piramide-Salarios'!$F$57:$J$74,5,0)),(IF(I161=("Inspector General"),(VLOOKUP(I161,'Simulador Piramide-Salarios'!$F$57:$J$74,5,0)),(IF(I161=("Subinspector"),(VLOOKUP(I161,'Simulador Piramide-Salarios'!$F$57:$J$74,5,0)),(IF(I161=("Inspector"),(VLOOKUP(I161,'Simulador Piramide-Salarios'!$F$57:$J$74,5,0)),(IF(I161=("Inspector Jefe"),(VLOOKUP(I161,'Simulador Piramide-Salarios'!$F$57:$J$74,5,0)),(IF((IF((VLOOKUP(I161,'Simulador Piramide-Salarios'!$F$57:$J$74,3,0))&gt;0,(VLOOKUP(I161,'Simulador Piramide-Salarios'!$F$57:$J$74,3,0)),(VLOOKUP(I161,'Simulador Piramide-Salarios'!$E$57:$J$74,5,0))))&gt;0,(IF((VLOOKUP(I161,'Simulador Piramide-Salarios'!$F$57:$J$74,3,0))&gt;0,(VLOOKUP(I161,'Simulador Piramide-Salarios'!$F$57:$J$74,3,0)),(VLOOKUP(I161,'Simulador Piramide-Salarios'!$E$57:$J$74,5,0)))),(VLOOKUP(I161,'Simulador Piramide-Salarios'!$D$57:$J$74,7,0)))))))))))))</f>
        <v>#N/A</v>
      </c>
      <c r="K161" s="200" t="e">
        <f t="shared" si="18"/>
        <v>#N/A</v>
      </c>
      <c r="L161" s="200" t="e">
        <f t="shared" si="19"/>
        <v>#N/A</v>
      </c>
      <c r="M161" s="211" t="e">
        <f t="shared" si="20"/>
        <v>#N/A</v>
      </c>
      <c r="N161" s="201" t="e">
        <f t="shared" si="21"/>
        <v>#N/A</v>
      </c>
      <c r="O161" s="198">
        <v>0</v>
      </c>
      <c r="P161" s="198">
        <v>0</v>
      </c>
      <c r="Q161" s="200" t="e">
        <f t="shared" si="22"/>
        <v>#N/A</v>
      </c>
      <c r="Z161" s="260"/>
    </row>
    <row r="162" spans="1:26" x14ac:dyDescent="0.25">
      <c r="A162" s="180">
        <f t="shared" si="15"/>
        <v>151</v>
      </c>
      <c r="B162" s="296"/>
      <c r="C162" s="306"/>
      <c r="D162" s="304"/>
      <c r="E162" s="305"/>
      <c r="F162" s="296"/>
      <c r="G162" s="216">
        <f t="shared" si="16"/>
        <v>0</v>
      </c>
      <c r="H162" s="279">
        <f t="shared" si="17"/>
        <v>0</v>
      </c>
      <c r="I162" s="280"/>
      <c r="J162" s="202" t="e">
        <f>IF(I162=("Comisario"),(VLOOKUP(I162,'Simulador Piramide-Salarios'!$F$57:$J$74,5,0)),(IF(I162=("Inspector General"),(VLOOKUP(I162,'Simulador Piramide-Salarios'!$F$57:$J$74,5,0)),(IF(I162=("Subinspector"),(VLOOKUP(I162,'Simulador Piramide-Salarios'!$F$57:$J$74,5,0)),(IF(I162=("Inspector"),(VLOOKUP(I162,'Simulador Piramide-Salarios'!$F$57:$J$74,5,0)),(IF(I162=("Inspector Jefe"),(VLOOKUP(I162,'Simulador Piramide-Salarios'!$F$57:$J$74,5,0)),(IF((IF((VLOOKUP(I162,'Simulador Piramide-Salarios'!$F$57:$J$74,3,0))&gt;0,(VLOOKUP(I162,'Simulador Piramide-Salarios'!$F$57:$J$74,3,0)),(VLOOKUP(I162,'Simulador Piramide-Salarios'!$E$57:$J$74,5,0))))&gt;0,(IF((VLOOKUP(I162,'Simulador Piramide-Salarios'!$F$57:$J$74,3,0))&gt;0,(VLOOKUP(I162,'Simulador Piramide-Salarios'!$F$57:$J$74,3,0)),(VLOOKUP(I162,'Simulador Piramide-Salarios'!$E$57:$J$74,5,0)))),(VLOOKUP(I162,'Simulador Piramide-Salarios'!$D$57:$J$74,7,0)))))))))))))</f>
        <v>#N/A</v>
      </c>
      <c r="K162" s="200" t="e">
        <f t="shared" si="18"/>
        <v>#N/A</v>
      </c>
      <c r="L162" s="200" t="e">
        <f t="shared" si="19"/>
        <v>#N/A</v>
      </c>
      <c r="M162" s="211" t="e">
        <f t="shared" si="20"/>
        <v>#N/A</v>
      </c>
      <c r="N162" s="201" t="e">
        <f t="shared" si="21"/>
        <v>#N/A</v>
      </c>
      <c r="O162" s="198">
        <v>0</v>
      </c>
      <c r="P162" s="198">
        <v>0</v>
      </c>
      <c r="Q162" s="200" t="e">
        <f t="shared" si="22"/>
        <v>#N/A</v>
      </c>
      <c r="Z162" s="260"/>
    </row>
    <row r="163" spans="1:26" x14ac:dyDescent="0.25">
      <c r="A163" s="180">
        <f t="shared" si="15"/>
        <v>152</v>
      </c>
      <c r="B163" s="296"/>
      <c r="C163" s="306"/>
      <c r="D163" s="304"/>
      <c r="E163" s="305"/>
      <c r="F163" s="296"/>
      <c r="G163" s="216">
        <f t="shared" si="16"/>
        <v>0</v>
      </c>
      <c r="H163" s="279">
        <f t="shared" si="17"/>
        <v>0</v>
      </c>
      <c r="I163" s="280"/>
      <c r="J163" s="202" t="e">
        <f>IF(I163=("Comisario"),(VLOOKUP(I163,'Simulador Piramide-Salarios'!$F$57:$J$74,5,0)),(IF(I163=("Inspector General"),(VLOOKUP(I163,'Simulador Piramide-Salarios'!$F$57:$J$74,5,0)),(IF(I163=("Subinspector"),(VLOOKUP(I163,'Simulador Piramide-Salarios'!$F$57:$J$74,5,0)),(IF(I163=("Inspector"),(VLOOKUP(I163,'Simulador Piramide-Salarios'!$F$57:$J$74,5,0)),(IF(I163=("Inspector Jefe"),(VLOOKUP(I163,'Simulador Piramide-Salarios'!$F$57:$J$74,5,0)),(IF((IF((VLOOKUP(I163,'Simulador Piramide-Salarios'!$F$57:$J$74,3,0))&gt;0,(VLOOKUP(I163,'Simulador Piramide-Salarios'!$F$57:$J$74,3,0)),(VLOOKUP(I163,'Simulador Piramide-Salarios'!$E$57:$J$74,5,0))))&gt;0,(IF((VLOOKUP(I163,'Simulador Piramide-Salarios'!$F$57:$J$74,3,0))&gt;0,(VLOOKUP(I163,'Simulador Piramide-Salarios'!$F$57:$J$74,3,0)),(VLOOKUP(I163,'Simulador Piramide-Salarios'!$E$57:$J$74,5,0)))),(VLOOKUP(I163,'Simulador Piramide-Salarios'!$D$57:$J$74,7,0)))))))))))))</f>
        <v>#N/A</v>
      </c>
      <c r="K163" s="200" t="e">
        <f t="shared" si="18"/>
        <v>#N/A</v>
      </c>
      <c r="L163" s="200" t="e">
        <f t="shared" si="19"/>
        <v>#N/A</v>
      </c>
      <c r="M163" s="211" t="e">
        <f t="shared" si="20"/>
        <v>#N/A</v>
      </c>
      <c r="N163" s="201" t="e">
        <f t="shared" si="21"/>
        <v>#N/A</v>
      </c>
      <c r="O163" s="198">
        <v>0</v>
      </c>
      <c r="P163" s="198">
        <v>0</v>
      </c>
      <c r="Q163" s="200" t="e">
        <f t="shared" si="22"/>
        <v>#N/A</v>
      </c>
      <c r="Z163" s="260"/>
    </row>
    <row r="164" spans="1:26" x14ac:dyDescent="0.25">
      <c r="A164" s="180">
        <f t="shared" si="15"/>
        <v>153</v>
      </c>
      <c r="B164" s="296"/>
      <c r="C164" s="306"/>
      <c r="D164" s="304"/>
      <c r="E164" s="305"/>
      <c r="F164" s="296"/>
      <c r="G164" s="216">
        <f t="shared" si="16"/>
        <v>0</v>
      </c>
      <c r="H164" s="279">
        <f t="shared" si="17"/>
        <v>0</v>
      </c>
      <c r="I164" s="280"/>
      <c r="J164" s="202" t="e">
        <f>IF(I164=("Comisario"),(VLOOKUP(I164,'Simulador Piramide-Salarios'!$F$57:$J$74,5,0)),(IF(I164=("Inspector General"),(VLOOKUP(I164,'Simulador Piramide-Salarios'!$F$57:$J$74,5,0)),(IF(I164=("Subinspector"),(VLOOKUP(I164,'Simulador Piramide-Salarios'!$F$57:$J$74,5,0)),(IF(I164=("Inspector"),(VLOOKUP(I164,'Simulador Piramide-Salarios'!$F$57:$J$74,5,0)),(IF(I164=("Inspector Jefe"),(VLOOKUP(I164,'Simulador Piramide-Salarios'!$F$57:$J$74,5,0)),(IF((IF((VLOOKUP(I164,'Simulador Piramide-Salarios'!$F$57:$J$74,3,0))&gt;0,(VLOOKUP(I164,'Simulador Piramide-Salarios'!$F$57:$J$74,3,0)),(VLOOKUP(I164,'Simulador Piramide-Salarios'!$E$57:$J$74,5,0))))&gt;0,(IF((VLOOKUP(I164,'Simulador Piramide-Salarios'!$F$57:$J$74,3,0))&gt;0,(VLOOKUP(I164,'Simulador Piramide-Salarios'!$F$57:$J$74,3,0)),(VLOOKUP(I164,'Simulador Piramide-Salarios'!$E$57:$J$74,5,0)))),(VLOOKUP(I164,'Simulador Piramide-Salarios'!$D$57:$J$74,7,0)))))))))))))</f>
        <v>#N/A</v>
      </c>
      <c r="K164" s="200" t="e">
        <f t="shared" si="18"/>
        <v>#N/A</v>
      </c>
      <c r="L164" s="200" t="e">
        <f t="shared" si="19"/>
        <v>#N/A</v>
      </c>
      <c r="M164" s="211" t="e">
        <f t="shared" si="20"/>
        <v>#N/A</v>
      </c>
      <c r="N164" s="201" t="e">
        <f t="shared" si="21"/>
        <v>#N/A</v>
      </c>
      <c r="O164" s="198">
        <v>0</v>
      </c>
      <c r="P164" s="198">
        <v>0</v>
      </c>
      <c r="Q164" s="200" t="e">
        <f t="shared" si="22"/>
        <v>#N/A</v>
      </c>
      <c r="Z164" s="260"/>
    </row>
    <row r="165" spans="1:26" x14ac:dyDescent="0.25">
      <c r="A165" s="180">
        <f t="shared" si="15"/>
        <v>154</v>
      </c>
      <c r="B165" s="296"/>
      <c r="C165" s="306"/>
      <c r="D165" s="304"/>
      <c r="E165" s="305"/>
      <c r="F165" s="296"/>
      <c r="G165" s="216">
        <f t="shared" si="16"/>
        <v>0</v>
      </c>
      <c r="H165" s="279">
        <f t="shared" si="17"/>
        <v>0</v>
      </c>
      <c r="I165" s="280"/>
      <c r="J165" s="202" t="e">
        <f>IF(I165=("Comisario"),(VLOOKUP(I165,'Simulador Piramide-Salarios'!$F$57:$J$74,5,0)),(IF(I165=("Inspector General"),(VLOOKUP(I165,'Simulador Piramide-Salarios'!$F$57:$J$74,5,0)),(IF(I165=("Subinspector"),(VLOOKUP(I165,'Simulador Piramide-Salarios'!$F$57:$J$74,5,0)),(IF(I165=("Inspector"),(VLOOKUP(I165,'Simulador Piramide-Salarios'!$F$57:$J$74,5,0)),(IF(I165=("Inspector Jefe"),(VLOOKUP(I165,'Simulador Piramide-Salarios'!$F$57:$J$74,5,0)),(IF((IF((VLOOKUP(I165,'Simulador Piramide-Salarios'!$F$57:$J$74,3,0))&gt;0,(VLOOKUP(I165,'Simulador Piramide-Salarios'!$F$57:$J$74,3,0)),(VLOOKUP(I165,'Simulador Piramide-Salarios'!$E$57:$J$74,5,0))))&gt;0,(IF((VLOOKUP(I165,'Simulador Piramide-Salarios'!$F$57:$J$74,3,0))&gt;0,(VLOOKUP(I165,'Simulador Piramide-Salarios'!$F$57:$J$74,3,0)),(VLOOKUP(I165,'Simulador Piramide-Salarios'!$E$57:$J$74,5,0)))),(VLOOKUP(I165,'Simulador Piramide-Salarios'!$D$57:$J$74,7,0)))))))))))))</f>
        <v>#N/A</v>
      </c>
      <c r="K165" s="200" t="e">
        <f t="shared" si="18"/>
        <v>#N/A</v>
      </c>
      <c r="L165" s="200" t="e">
        <f t="shared" si="19"/>
        <v>#N/A</v>
      </c>
      <c r="M165" s="211" t="e">
        <f t="shared" si="20"/>
        <v>#N/A</v>
      </c>
      <c r="N165" s="201" t="e">
        <f t="shared" si="21"/>
        <v>#N/A</v>
      </c>
      <c r="O165" s="198">
        <v>0</v>
      </c>
      <c r="P165" s="198">
        <v>0</v>
      </c>
      <c r="Q165" s="200" t="e">
        <f t="shared" si="22"/>
        <v>#N/A</v>
      </c>
      <c r="Z165" s="260"/>
    </row>
    <row r="166" spans="1:26" x14ac:dyDescent="0.25">
      <c r="A166" s="180">
        <f t="shared" si="15"/>
        <v>155</v>
      </c>
      <c r="B166" s="296"/>
      <c r="C166" s="306"/>
      <c r="D166" s="304"/>
      <c r="E166" s="305"/>
      <c r="F166" s="296"/>
      <c r="G166" s="216">
        <f t="shared" si="16"/>
        <v>0</v>
      </c>
      <c r="H166" s="279">
        <f t="shared" si="17"/>
        <v>0</v>
      </c>
      <c r="I166" s="280"/>
      <c r="J166" s="202" t="e">
        <f>IF(I166=("Comisario"),(VLOOKUP(I166,'Simulador Piramide-Salarios'!$F$57:$J$74,5,0)),(IF(I166=("Inspector General"),(VLOOKUP(I166,'Simulador Piramide-Salarios'!$F$57:$J$74,5,0)),(IF(I166=("Subinspector"),(VLOOKUP(I166,'Simulador Piramide-Salarios'!$F$57:$J$74,5,0)),(IF(I166=("Inspector"),(VLOOKUP(I166,'Simulador Piramide-Salarios'!$F$57:$J$74,5,0)),(IF(I166=("Inspector Jefe"),(VLOOKUP(I166,'Simulador Piramide-Salarios'!$F$57:$J$74,5,0)),(IF((IF((VLOOKUP(I166,'Simulador Piramide-Salarios'!$F$57:$J$74,3,0))&gt;0,(VLOOKUP(I166,'Simulador Piramide-Salarios'!$F$57:$J$74,3,0)),(VLOOKUP(I166,'Simulador Piramide-Salarios'!$E$57:$J$74,5,0))))&gt;0,(IF((VLOOKUP(I166,'Simulador Piramide-Salarios'!$F$57:$J$74,3,0))&gt;0,(VLOOKUP(I166,'Simulador Piramide-Salarios'!$F$57:$J$74,3,0)),(VLOOKUP(I166,'Simulador Piramide-Salarios'!$E$57:$J$74,5,0)))),(VLOOKUP(I166,'Simulador Piramide-Salarios'!$D$57:$J$74,7,0)))))))))))))</f>
        <v>#N/A</v>
      </c>
      <c r="K166" s="200" t="e">
        <f t="shared" si="18"/>
        <v>#N/A</v>
      </c>
      <c r="L166" s="200" t="e">
        <f t="shared" si="19"/>
        <v>#N/A</v>
      </c>
      <c r="M166" s="211" t="e">
        <f t="shared" si="20"/>
        <v>#N/A</v>
      </c>
      <c r="N166" s="201" t="e">
        <f t="shared" si="21"/>
        <v>#N/A</v>
      </c>
      <c r="O166" s="198">
        <v>0</v>
      </c>
      <c r="P166" s="198">
        <v>0</v>
      </c>
      <c r="Q166" s="200" t="e">
        <f t="shared" si="22"/>
        <v>#N/A</v>
      </c>
      <c r="Z166" s="260"/>
    </row>
    <row r="167" spans="1:26" x14ac:dyDescent="0.25">
      <c r="A167" s="180">
        <f t="shared" si="15"/>
        <v>156</v>
      </c>
      <c r="B167" s="296"/>
      <c r="C167" s="306"/>
      <c r="D167" s="304"/>
      <c r="E167" s="305"/>
      <c r="F167" s="296"/>
      <c r="G167" s="216">
        <f t="shared" si="16"/>
        <v>0</v>
      </c>
      <c r="H167" s="279">
        <f t="shared" si="17"/>
        <v>0</v>
      </c>
      <c r="I167" s="280"/>
      <c r="J167" s="202" t="e">
        <f>IF(I167=("Comisario"),(VLOOKUP(I167,'Simulador Piramide-Salarios'!$F$57:$J$74,5,0)),(IF(I167=("Inspector General"),(VLOOKUP(I167,'Simulador Piramide-Salarios'!$F$57:$J$74,5,0)),(IF(I167=("Subinspector"),(VLOOKUP(I167,'Simulador Piramide-Salarios'!$F$57:$J$74,5,0)),(IF(I167=("Inspector"),(VLOOKUP(I167,'Simulador Piramide-Salarios'!$F$57:$J$74,5,0)),(IF(I167=("Inspector Jefe"),(VLOOKUP(I167,'Simulador Piramide-Salarios'!$F$57:$J$74,5,0)),(IF((IF((VLOOKUP(I167,'Simulador Piramide-Salarios'!$F$57:$J$74,3,0))&gt;0,(VLOOKUP(I167,'Simulador Piramide-Salarios'!$F$57:$J$74,3,0)),(VLOOKUP(I167,'Simulador Piramide-Salarios'!$E$57:$J$74,5,0))))&gt;0,(IF((VLOOKUP(I167,'Simulador Piramide-Salarios'!$F$57:$J$74,3,0))&gt;0,(VLOOKUP(I167,'Simulador Piramide-Salarios'!$F$57:$J$74,3,0)),(VLOOKUP(I167,'Simulador Piramide-Salarios'!$E$57:$J$74,5,0)))),(VLOOKUP(I167,'Simulador Piramide-Salarios'!$D$57:$J$74,7,0)))))))))))))</f>
        <v>#N/A</v>
      </c>
      <c r="K167" s="200" t="e">
        <f t="shared" si="18"/>
        <v>#N/A</v>
      </c>
      <c r="L167" s="200" t="e">
        <f t="shared" si="19"/>
        <v>#N/A</v>
      </c>
      <c r="M167" s="211" t="e">
        <f t="shared" si="20"/>
        <v>#N/A</v>
      </c>
      <c r="N167" s="201" t="e">
        <f t="shared" si="21"/>
        <v>#N/A</v>
      </c>
      <c r="O167" s="198">
        <v>0</v>
      </c>
      <c r="P167" s="198">
        <v>0</v>
      </c>
      <c r="Q167" s="200" t="e">
        <f t="shared" si="22"/>
        <v>#N/A</v>
      </c>
      <c r="Z167" s="260"/>
    </row>
    <row r="168" spans="1:26" x14ac:dyDescent="0.25">
      <c r="A168" s="180">
        <f t="shared" si="15"/>
        <v>157</v>
      </c>
      <c r="B168" s="296"/>
      <c r="C168" s="306"/>
      <c r="D168" s="304"/>
      <c r="E168" s="305"/>
      <c r="F168" s="296"/>
      <c r="G168" s="216">
        <f t="shared" si="16"/>
        <v>0</v>
      </c>
      <c r="H168" s="279">
        <f t="shared" si="17"/>
        <v>0</v>
      </c>
      <c r="I168" s="280"/>
      <c r="J168" s="202" t="e">
        <f>IF(I168=("Comisario"),(VLOOKUP(I168,'Simulador Piramide-Salarios'!$F$57:$J$74,5,0)),(IF(I168=("Inspector General"),(VLOOKUP(I168,'Simulador Piramide-Salarios'!$F$57:$J$74,5,0)),(IF(I168=("Subinspector"),(VLOOKUP(I168,'Simulador Piramide-Salarios'!$F$57:$J$74,5,0)),(IF(I168=("Inspector"),(VLOOKUP(I168,'Simulador Piramide-Salarios'!$F$57:$J$74,5,0)),(IF(I168=("Inspector Jefe"),(VLOOKUP(I168,'Simulador Piramide-Salarios'!$F$57:$J$74,5,0)),(IF((IF((VLOOKUP(I168,'Simulador Piramide-Salarios'!$F$57:$J$74,3,0))&gt;0,(VLOOKUP(I168,'Simulador Piramide-Salarios'!$F$57:$J$74,3,0)),(VLOOKUP(I168,'Simulador Piramide-Salarios'!$E$57:$J$74,5,0))))&gt;0,(IF((VLOOKUP(I168,'Simulador Piramide-Salarios'!$F$57:$J$74,3,0))&gt;0,(VLOOKUP(I168,'Simulador Piramide-Salarios'!$F$57:$J$74,3,0)),(VLOOKUP(I168,'Simulador Piramide-Salarios'!$E$57:$J$74,5,0)))),(VLOOKUP(I168,'Simulador Piramide-Salarios'!$D$57:$J$74,7,0)))))))))))))</f>
        <v>#N/A</v>
      </c>
      <c r="K168" s="200" t="e">
        <f t="shared" si="18"/>
        <v>#N/A</v>
      </c>
      <c r="L168" s="200" t="e">
        <f t="shared" si="19"/>
        <v>#N/A</v>
      </c>
      <c r="M168" s="211" t="e">
        <f t="shared" si="20"/>
        <v>#N/A</v>
      </c>
      <c r="N168" s="201" t="e">
        <f t="shared" si="21"/>
        <v>#N/A</v>
      </c>
      <c r="O168" s="198">
        <v>0</v>
      </c>
      <c r="P168" s="198">
        <v>0</v>
      </c>
      <c r="Q168" s="200" t="e">
        <f t="shared" si="22"/>
        <v>#N/A</v>
      </c>
      <c r="Z168" s="260"/>
    </row>
    <row r="169" spans="1:26" x14ac:dyDescent="0.25">
      <c r="A169" s="180">
        <f t="shared" si="15"/>
        <v>158</v>
      </c>
      <c r="B169" s="296"/>
      <c r="C169" s="306"/>
      <c r="D169" s="304"/>
      <c r="E169" s="305"/>
      <c r="F169" s="296"/>
      <c r="G169" s="216">
        <f t="shared" si="16"/>
        <v>0</v>
      </c>
      <c r="H169" s="279">
        <f t="shared" si="17"/>
        <v>0</v>
      </c>
      <c r="I169" s="280"/>
      <c r="J169" s="202" t="e">
        <f>IF(I169=("Comisario"),(VLOOKUP(I169,'Simulador Piramide-Salarios'!$F$57:$J$74,5,0)),(IF(I169=("Inspector General"),(VLOOKUP(I169,'Simulador Piramide-Salarios'!$F$57:$J$74,5,0)),(IF(I169=("Subinspector"),(VLOOKUP(I169,'Simulador Piramide-Salarios'!$F$57:$J$74,5,0)),(IF(I169=("Inspector"),(VLOOKUP(I169,'Simulador Piramide-Salarios'!$F$57:$J$74,5,0)),(IF(I169=("Inspector Jefe"),(VLOOKUP(I169,'Simulador Piramide-Salarios'!$F$57:$J$74,5,0)),(IF((IF((VLOOKUP(I169,'Simulador Piramide-Salarios'!$F$57:$J$74,3,0))&gt;0,(VLOOKUP(I169,'Simulador Piramide-Salarios'!$F$57:$J$74,3,0)),(VLOOKUP(I169,'Simulador Piramide-Salarios'!$E$57:$J$74,5,0))))&gt;0,(IF((VLOOKUP(I169,'Simulador Piramide-Salarios'!$F$57:$J$74,3,0))&gt;0,(VLOOKUP(I169,'Simulador Piramide-Salarios'!$F$57:$J$74,3,0)),(VLOOKUP(I169,'Simulador Piramide-Salarios'!$E$57:$J$74,5,0)))),(VLOOKUP(I169,'Simulador Piramide-Salarios'!$D$57:$J$74,7,0)))))))))))))</f>
        <v>#N/A</v>
      </c>
      <c r="K169" s="200" t="e">
        <f t="shared" si="18"/>
        <v>#N/A</v>
      </c>
      <c r="L169" s="200" t="e">
        <f t="shared" si="19"/>
        <v>#N/A</v>
      </c>
      <c r="M169" s="211" t="e">
        <f t="shared" si="20"/>
        <v>#N/A</v>
      </c>
      <c r="N169" s="201" t="e">
        <f t="shared" si="21"/>
        <v>#N/A</v>
      </c>
      <c r="O169" s="198">
        <v>0</v>
      </c>
      <c r="P169" s="198">
        <v>0</v>
      </c>
      <c r="Q169" s="200" t="e">
        <f t="shared" si="22"/>
        <v>#N/A</v>
      </c>
      <c r="Z169" s="260"/>
    </row>
    <row r="170" spans="1:26" x14ac:dyDescent="0.25">
      <c r="A170" s="180">
        <f t="shared" si="15"/>
        <v>159</v>
      </c>
      <c r="B170" s="296"/>
      <c r="C170" s="306"/>
      <c r="D170" s="304"/>
      <c r="E170" s="305"/>
      <c r="F170" s="296"/>
      <c r="G170" s="216">
        <f t="shared" si="16"/>
        <v>0</v>
      </c>
      <c r="H170" s="279">
        <f t="shared" si="17"/>
        <v>0</v>
      </c>
      <c r="I170" s="280"/>
      <c r="J170" s="202" t="e">
        <f>IF(I170=("Comisario"),(VLOOKUP(I170,'Simulador Piramide-Salarios'!$F$57:$J$74,5,0)),(IF(I170=("Inspector General"),(VLOOKUP(I170,'Simulador Piramide-Salarios'!$F$57:$J$74,5,0)),(IF(I170=("Subinspector"),(VLOOKUP(I170,'Simulador Piramide-Salarios'!$F$57:$J$74,5,0)),(IF(I170=("Inspector"),(VLOOKUP(I170,'Simulador Piramide-Salarios'!$F$57:$J$74,5,0)),(IF(I170=("Inspector Jefe"),(VLOOKUP(I170,'Simulador Piramide-Salarios'!$F$57:$J$74,5,0)),(IF((IF((VLOOKUP(I170,'Simulador Piramide-Salarios'!$F$57:$J$74,3,0))&gt;0,(VLOOKUP(I170,'Simulador Piramide-Salarios'!$F$57:$J$74,3,0)),(VLOOKUP(I170,'Simulador Piramide-Salarios'!$E$57:$J$74,5,0))))&gt;0,(IF((VLOOKUP(I170,'Simulador Piramide-Salarios'!$F$57:$J$74,3,0))&gt;0,(VLOOKUP(I170,'Simulador Piramide-Salarios'!$F$57:$J$74,3,0)),(VLOOKUP(I170,'Simulador Piramide-Salarios'!$E$57:$J$74,5,0)))),(VLOOKUP(I170,'Simulador Piramide-Salarios'!$D$57:$J$74,7,0)))))))))))))</f>
        <v>#N/A</v>
      </c>
      <c r="K170" s="200" t="e">
        <f t="shared" si="18"/>
        <v>#N/A</v>
      </c>
      <c r="L170" s="200" t="e">
        <f t="shared" si="19"/>
        <v>#N/A</v>
      </c>
      <c r="M170" s="211" t="e">
        <f t="shared" si="20"/>
        <v>#N/A</v>
      </c>
      <c r="N170" s="201" t="e">
        <f t="shared" si="21"/>
        <v>#N/A</v>
      </c>
      <c r="O170" s="198">
        <v>0</v>
      </c>
      <c r="P170" s="198">
        <v>0</v>
      </c>
      <c r="Q170" s="200" t="e">
        <f t="shared" si="22"/>
        <v>#N/A</v>
      </c>
      <c r="Z170" s="260"/>
    </row>
    <row r="171" spans="1:26" x14ac:dyDescent="0.25">
      <c r="A171" s="180">
        <f t="shared" si="15"/>
        <v>160</v>
      </c>
      <c r="B171" s="296"/>
      <c r="C171" s="306"/>
      <c r="D171" s="304"/>
      <c r="E171" s="305"/>
      <c r="F171" s="296"/>
      <c r="G171" s="216">
        <f t="shared" si="16"/>
        <v>0</v>
      </c>
      <c r="H171" s="279">
        <f t="shared" si="17"/>
        <v>0</v>
      </c>
      <c r="I171" s="280"/>
      <c r="J171" s="202" t="e">
        <f>IF(I171=("Comisario"),(VLOOKUP(I171,'Simulador Piramide-Salarios'!$F$57:$J$74,5,0)),(IF(I171=("Inspector General"),(VLOOKUP(I171,'Simulador Piramide-Salarios'!$F$57:$J$74,5,0)),(IF(I171=("Subinspector"),(VLOOKUP(I171,'Simulador Piramide-Salarios'!$F$57:$J$74,5,0)),(IF(I171=("Inspector"),(VLOOKUP(I171,'Simulador Piramide-Salarios'!$F$57:$J$74,5,0)),(IF(I171=("Inspector Jefe"),(VLOOKUP(I171,'Simulador Piramide-Salarios'!$F$57:$J$74,5,0)),(IF((IF((VLOOKUP(I171,'Simulador Piramide-Salarios'!$F$57:$J$74,3,0))&gt;0,(VLOOKUP(I171,'Simulador Piramide-Salarios'!$F$57:$J$74,3,0)),(VLOOKUP(I171,'Simulador Piramide-Salarios'!$E$57:$J$74,5,0))))&gt;0,(IF((VLOOKUP(I171,'Simulador Piramide-Salarios'!$F$57:$J$74,3,0))&gt;0,(VLOOKUP(I171,'Simulador Piramide-Salarios'!$F$57:$J$74,3,0)),(VLOOKUP(I171,'Simulador Piramide-Salarios'!$E$57:$J$74,5,0)))),(VLOOKUP(I171,'Simulador Piramide-Salarios'!$D$57:$J$74,7,0)))))))))))))</f>
        <v>#N/A</v>
      </c>
      <c r="K171" s="200" t="e">
        <f t="shared" si="18"/>
        <v>#N/A</v>
      </c>
      <c r="L171" s="200" t="e">
        <f t="shared" si="19"/>
        <v>#N/A</v>
      </c>
      <c r="M171" s="211" t="e">
        <f t="shared" si="20"/>
        <v>#N/A</v>
      </c>
      <c r="N171" s="201" t="e">
        <f t="shared" si="21"/>
        <v>#N/A</v>
      </c>
      <c r="O171" s="198">
        <v>0</v>
      </c>
      <c r="P171" s="198">
        <v>0</v>
      </c>
      <c r="Q171" s="200" t="e">
        <f t="shared" si="22"/>
        <v>#N/A</v>
      </c>
      <c r="Z171" s="260"/>
    </row>
    <row r="172" spans="1:26" x14ac:dyDescent="0.25">
      <c r="A172" s="180">
        <f t="shared" si="15"/>
        <v>161</v>
      </c>
      <c r="B172" s="296"/>
      <c r="C172" s="306"/>
      <c r="D172" s="304"/>
      <c r="E172" s="305"/>
      <c r="F172" s="296"/>
      <c r="G172" s="216">
        <f t="shared" si="16"/>
        <v>0</v>
      </c>
      <c r="H172" s="279">
        <f t="shared" si="17"/>
        <v>0</v>
      </c>
      <c r="I172" s="280"/>
      <c r="J172" s="202" t="e">
        <f>IF(I172=("Comisario"),(VLOOKUP(I172,'Simulador Piramide-Salarios'!$F$57:$J$74,5,0)),(IF(I172=("Inspector General"),(VLOOKUP(I172,'Simulador Piramide-Salarios'!$F$57:$J$74,5,0)),(IF(I172=("Subinspector"),(VLOOKUP(I172,'Simulador Piramide-Salarios'!$F$57:$J$74,5,0)),(IF(I172=("Inspector"),(VLOOKUP(I172,'Simulador Piramide-Salarios'!$F$57:$J$74,5,0)),(IF(I172=("Inspector Jefe"),(VLOOKUP(I172,'Simulador Piramide-Salarios'!$F$57:$J$74,5,0)),(IF((IF((VLOOKUP(I172,'Simulador Piramide-Salarios'!$F$57:$J$74,3,0))&gt;0,(VLOOKUP(I172,'Simulador Piramide-Salarios'!$F$57:$J$74,3,0)),(VLOOKUP(I172,'Simulador Piramide-Salarios'!$E$57:$J$74,5,0))))&gt;0,(IF((VLOOKUP(I172,'Simulador Piramide-Salarios'!$F$57:$J$74,3,0))&gt;0,(VLOOKUP(I172,'Simulador Piramide-Salarios'!$F$57:$J$74,3,0)),(VLOOKUP(I172,'Simulador Piramide-Salarios'!$E$57:$J$74,5,0)))),(VLOOKUP(I172,'Simulador Piramide-Salarios'!$D$57:$J$74,7,0)))))))))))))</f>
        <v>#N/A</v>
      </c>
      <c r="K172" s="200" t="e">
        <f t="shared" si="18"/>
        <v>#N/A</v>
      </c>
      <c r="L172" s="200" t="e">
        <f t="shared" si="19"/>
        <v>#N/A</v>
      </c>
      <c r="M172" s="211" t="e">
        <f t="shared" si="20"/>
        <v>#N/A</v>
      </c>
      <c r="N172" s="201" t="e">
        <f t="shared" si="21"/>
        <v>#N/A</v>
      </c>
      <c r="O172" s="198">
        <v>0</v>
      </c>
      <c r="P172" s="198">
        <v>0</v>
      </c>
      <c r="Q172" s="200" t="e">
        <f t="shared" si="22"/>
        <v>#N/A</v>
      </c>
      <c r="Z172" s="260"/>
    </row>
    <row r="173" spans="1:26" x14ac:dyDescent="0.25">
      <c r="A173" s="180">
        <f t="shared" si="15"/>
        <v>162</v>
      </c>
      <c r="B173" s="296"/>
      <c r="C173" s="306"/>
      <c r="D173" s="304"/>
      <c r="E173" s="305"/>
      <c r="F173" s="296"/>
      <c r="G173" s="216">
        <f t="shared" si="16"/>
        <v>0</v>
      </c>
      <c r="H173" s="279">
        <f t="shared" si="17"/>
        <v>0</v>
      </c>
      <c r="I173" s="280"/>
      <c r="J173" s="202" t="e">
        <f>IF(I173=("Comisario"),(VLOOKUP(I173,'Simulador Piramide-Salarios'!$F$57:$J$74,5,0)),(IF(I173=("Inspector General"),(VLOOKUP(I173,'Simulador Piramide-Salarios'!$F$57:$J$74,5,0)),(IF(I173=("Subinspector"),(VLOOKUP(I173,'Simulador Piramide-Salarios'!$F$57:$J$74,5,0)),(IF(I173=("Inspector"),(VLOOKUP(I173,'Simulador Piramide-Salarios'!$F$57:$J$74,5,0)),(IF(I173=("Inspector Jefe"),(VLOOKUP(I173,'Simulador Piramide-Salarios'!$F$57:$J$74,5,0)),(IF((IF((VLOOKUP(I173,'Simulador Piramide-Salarios'!$F$57:$J$74,3,0))&gt;0,(VLOOKUP(I173,'Simulador Piramide-Salarios'!$F$57:$J$74,3,0)),(VLOOKUP(I173,'Simulador Piramide-Salarios'!$E$57:$J$74,5,0))))&gt;0,(IF((VLOOKUP(I173,'Simulador Piramide-Salarios'!$F$57:$J$74,3,0))&gt;0,(VLOOKUP(I173,'Simulador Piramide-Salarios'!$F$57:$J$74,3,0)),(VLOOKUP(I173,'Simulador Piramide-Salarios'!$E$57:$J$74,5,0)))),(VLOOKUP(I173,'Simulador Piramide-Salarios'!$D$57:$J$74,7,0)))))))))))))</f>
        <v>#N/A</v>
      </c>
      <c r="K173" s="200" t="e">
        <f t="shared" si="18"/>
        <v>#N/A</v>
      </c>
      <c r="L173" s="200" t="e">
        <f t="shared" si="19"/>
        <v>#N/A</v>
      </c>
      <c r="M173" s="211" t="e">
        <f t="shared" si="20"/>
        <v>#N/A</v>
      </c>
      <c r="N173" s="201" t="e">
        <f t="shared" si="21"/>
        <v>#N/A</v>
      </c>
      <c r="O173" s="198">
        <v>0</v>
      </c>
      <c r="P173" s="198">
        <v>0</v>
      </c>
      <c r="Q173" s="200" t="e">
        <f t="shared" si="22"/>
        <v>#N/A</v>
      </c>
      <c r="Z173" s="260"/>
    </row>
    <row r="174" spans="1:26" x14ac:dyDescent="0.25">
      <c r="A174" s="180">
        <f t="shared" si="15"/>
        <v>163</v>
      </c>
      <c r="B174" s="296"/>
      <c r="C174" s="306"/>
      <c r="D174" s="304"/>
      <c r="E174" s="305"/>
      <c r="F174" s="296"/>
      <c r="G174" s="216">
        <f t="shared" si="16"/>
        <v>0</v>
      </c>
      <c r="H174" s="279">
        <f t="shared" si="17"/>
        <v>0</v>
      </c>
      <c r="I174" s="280"/>
      <c r="J174" s="202" t="e">
        <f>IF(I174=("Comisario"),(VLOOKUP(I174,'Simulador Piramide-Salarios'!$F$57:$J$74,5,0)),(IF(I174=("Inspector General"),(VLOOKUP(I174,'Simulador Piramide-Salarios'!$F$57:$J$74,5,0)),(IF(I174=("Subinspector"),(VLOOKUP(I174,'Simulador Piramide-Salarios'!$F$57:$J$74,5,0)),(IF(I174=("Inspector"),(VLOOKUP(I174,'Simulador Piramide-Salarios'!$F$57:$J$74,5,0)),(IF(I174=("Inspector Jefe"),(VLOOKUP(I174,'Simulador Piramide-Salarios'!$F$57:$J$74,5,0)),(IF((IF((VLOOKUP(I174,'Simulador Piramide-Salarios'!$F$57:$J$74,3,0))&gt;0,(VLOOKUP(I174,'Simulador Piramide-Salarios'!$F$57:$J$74,3,0)),(VLOOKUP(I174,'Simulador Piramide-Salarios'!$E$57:$J$74,5,0))))&gt;0,(IF((VLOOKUP(I174,'Simulador Piramide-Salarios'!$F$57:$J$74,3,0))&gt;0,(VLOOKUP(I174,'Simulador Piramide-Salarios'!$F$57:$J$74,3,0)),(VLOOKUP(I174,'Simulador Piramide-Salarios'!$E$57:$J$74,5,0)))),(VLOOKUP(I174,'Simulador Piramide-Salarios'!$D$57:$J$74,7,0)))))))))))))</f>
        <v>#N/A</v>
      </c>
      <c r="K174" s="200" t="e">
        <f t="shared" si="18"/>
        <v>#N/A</v>
      </c>
      <c r="L174" s="200" t="e">
        <f t="shared" si="19"/>
        <v>#N/A</v>
      </c>
      <c r="M174" s="211" t="e">
        <f t="shared" si="20"/>
        <v>#N/A</v>
      </c>
      <c r="N174" s="201" t="e">
        <f t="shared" si="21"/>
        <v>#N/A</v>
      </c>
      <c r="O174" s="198">
        <v>0</v>
      </c>
      <c r="P174" s="198">
        <v>0</v>
      </c>
      <c r="Q174" s="200" t="e">
        <f t="shared" si="22"/>
        <v>#N/A</v>
      </c>
      <c r="Z174" s="260"/>
    </row>
    <row r="175" spans="1:26" x14ac:dyDescent="0.25">
      <c r="A175" s="180">
        <f t="shared" si="15"/>
        <v>164</v>
      </c>
      <c r="B175" s="296"/>
      <c r="C175" s="306"/>
      <c r="D175" s="304"/>
      <c r="E175" s="305"/>
      <c r="F175" s="296"/>
      <c r="G175" s="216">
        <f t="shared" si="16"/>
        <v>0</v>
      </c>
      <c r="H175" s="279">
        <f t="shared" si="17"/>
        <v>0</v>
      </c>
      <c r="I175" s="280"/>
      <c r="J175" s="202" t="e">
        <f>IF(I175=("Comisario"),(VLOOKUP(I175,'Simulador Piramide-Salarios'!$F$57:$J$74,5,0)),(IF(I175=("Inspector General"),(VLOOKUP(I175,'Simulador Piramide-Salarios'!$F$57:$J$74,5,0)),(IF(I175=("Subinspector"),(VLOOKUP(I175,'Simulador Piramide-Salarios'!$F$57:$J$74,5,0)),(IF(I175=("Inspector"),(VLOOKUP(I175,'Simulador Piramide-Salarios'!$F$57:$J$74,5,0)),(IF(I175=("Inspector Jefe"),(VLOOKUP(I175,'Simulador Piramide-Salarios'!$F$57:$J$74,5,0)),(IF((IF((VLOOKUP(I175,'Simulador Piramide-Salarios'!$F$57:$J$74,3,0))&gt;0,(VLOOKUP(I175,'Simulador Piramide-Salarios'!$F$57:$J$74,3,0)),(VLOOKUP(I175,'Simulador Piramide-Salarios'!$E$57:$J$74,5,0))))&gt;0,(IF((VLOOKUP(I175,'Simulador Piramide-Salarios'!$F$57:$J$74,3,0))&gt;0,(VLOOKUP(I175,'Simulador Piramide-Salarios'!$F$57:$J$74,3,0)),(VLOOKUP(I175,'Simulador Piramide-Salarios'!$E$57:$J$74,5,0)))),(VLOOKUP(I175,'Simulador Piramide-Salarios'!$D$57:$J$74,7,0)))))))))))))</f>
        <v>#N/A</v>
      </c>
      <c r="K175" s="200" t="e">
        <f t="shared" si="18"/>
        <v>#N/A</v>
      </c>
      <c r="L175" s="200" t="e">
        <f t="shared" si="19"/>
        <v>#N/A</v>
      </c>
      <c r="M175" s="211" t="e">
        <f t="shared" si="20"/>
        <v>#N/A</v>
      </c>
      <c r="N175" s="201" t="e">
        <f t="shared" si="21"/>
        <v>#N/A</v>
      </c>
      <c r="O175" s="198">
        <v>0</v>
      </c>
      <c r="P175" s="198">
        <v>0</v>
      </c>
      <c r="Q175" s="200" t="e">
        <f t="shared" si="22"/>
        <v>#N/A</v>
      </c>
      <c r="Z175" s="260"/>
    </row>
    <row r="176" spans="1:26" x14ac:dyDescent="0.25">
      <c r="A176" s="180">
        <f t="shared" ref="A176:A239" si="23">IF(I176=I175,(IF(A175&gt;1,A175+1,1+1)),1)</f>
        <v>165</v>
      </c>
      <c r="B176" s="296"/>
      <c r="C176" s="306"/>
      <c r="D176" s="304"/>
      <c r="E176" s="305"/>
      <c r="F176" s="296"/>
      <c r="G176" s="216">
        <f t="shared" si="16"/>
        <v>0</v>
      </c>
      <c r="H176" s="279">
        <f t="shared" si="17"/>
        <v>0</v>
      </c>
      <c r="I176" s="280"/>
      <c r="J176" s="202" t="e">
        <f>IF(I176=("Comisario"),(VLOOKUP(I176,'Simulador Piramide-Salarios'!$F$57:$J$74,5,0)),(IF(I176=("Inspector General"),(VLOOKUP(I176,'Simulador Piramide-Salarios'!$F$57:$J$74,5,0)),(IF(I176=("Subinspector"),(VLOOKUP(I176,'Simulador Piramide-Salarios'!$F$57:$J$74,5,0)),(IF(I176=("Inspector"),(VLOOKUP(I176,'Simulador Piramide-Salarios'!$F$57:$J$74,5,0)),(IF(I176=("Inspector Jefe"),(VLOOKUP(I176,'Simulador Piramide-Salarios'!$F$57:$J$74,5,0)),(IF((IF((VLOOKUP(I176,'Simulador Piramide-Salarios'!$F$57:$J$74,3,0))&gt;0,(VLOOKUP(I176,'Simulador Piramide-Salarios'!$F$57:$J$74,3,0)),(VLOOKUP(I176,'Simulador Piramide-Salarios'!$E$57:$J$74,5,0))))&gt;0,(IF((VLOOKUP(I176,'Simulador Piramide-Salarios'!$F$57:$J$74,3,0))&gt;0,(VLOOKUP(I176,'Simulador Piramide-Salarios'!$F$57:$J$74,3,0)),(VLOOKUP(I176,'Simulador Piramide-Salarios'!$E$57:$J$74,5,0)))),(VLOOKUP(I176,'Simulador Piramide-Salarios'!$D$57:$J$74,7,0)))))))))))))</f>
        <v>#N/A</v>
      </c>
      <c r="K176" s="200" t="e">
        <f t="shared" si="18"/>
        <v>#N/A</v>
      </c>
      <c r="L176" s="200" t="e">
        <f t="shared" si="19"/>
        <v>#N/A</v>
      </c>
      <c r="M176" s="211" t="e">
        <f t="shared" si="20"/>
        <v>#N/A</v>
      </c>
      <c r="N176" s="201" t="e">
        <f t="shared" si="21"/>
        <v>#N/A</v>
      </c>
      <c r="O176" s="198">
        <v>0</v>
      </c>
      <c r="P176" s="198">
        <v>0</v>
      </c>
      <c r="Q176" s="200" t="e">
        <f t="shared" si="22"/>
        <v>#N/A</v>
      </c>
      <c r="Z176" s="260"/>
    </row>
    <row r="177" spans="1:26" x14ac:dyDescent="0.25">
      <c r="A177" s="180">
        <f t="shared" si="23"/>
        <v>166</v>
      </c>
      <c r="B177" s="296"/>
      <c r="C177" s="306"/>
      <c r="D177" s="304"/>
      <c r="E177" s="305"/>
      <c r="F177" s="296"/>
      <c r="G177" s="216">
        <f t="shared" si="16"/>
        <v>0</v>
      </c>
      <c r="H177" s="279">
        <f t="shared" si="17"/>
        <v>0</v>
      </c>
      <c r="I177" s="280"/>
      <c r="J177" s="202" t="e">
        <f>IF(I177=("Comisario"),(VLOOKUP(I177,'Simulador Piramide-Salarios'!$F$57:$J$74,5,0)),(IF(I177=("Inspector General"),(VLOOKUP(I177,'Simulador Piramide-Salarios'!$F$57:$J$74,5,0)),(IF(I177=("Subinspector"),(VLOOKUP(I177,'Simulador Piramide-Salarios'!$F$57:$J$74,5,0)),(IF(I177=("Inspector"),(VLOOKUP(I177,'Simulador Piramide-Salarios'!$F$57:$J$74,5,0)),(IF(I177=("Inspector Jefe"),(VLOOKUP(I177,'Simulador Piramide-Salarios'!$F$57:$J$74,5,0)),(IF((IF((VLOOKUP(I177,'Simulador Piramide-Salarios'!$F$57:$J$74,3,0))&gt;0,(VLOOKUP(I177,'Simulador Piramide-Salarios'!$F$57:$J$74,3,0)),(VLOOKUP(I177,'Simulador Piramide-Salarios'!$E$57:$J$74,5,0))))&gt;0,(IF((VLOOKUP(I177,'Simulador Piramide-Salarios'!$F$57:$J$74,3,0))&gt;0,(VLOOKUP(I177,'Simulador Piramide-Salarios'!$F$57:$J$74,3,0)),(VLOOKUP(I177,'Simulador Piramide-Salarios'!$E$57:$J$74,5,0)))),(VLOOKUP(I177,'Simulador Piramide-Salarios'!$D$57:$J$74,7,0)))))))))))))</f>
        <v>#N/A</v>
      </c>
      <c r="K177" s="200" t="e">
        <f t="shared" si="18"/>
        <v>#N/A</v>
      </c>
      <c r="L177" s="200" t="e">
        <f t="shared" si="19"/>
        <v>#N/A</v>
      </c>
      <c r="M177" s="211" t="e">
        <f t="shared" si="20"/>
        <v>#N/A</v>
      </c>
      <c r="N177" s="201" t="e">
        <f t="shared" si="21"/>
        <v>#N/A</v>
      </c>
      <c r="O177" s="198">
        <v>0</v>
      </c>
      <c r="P177" s="198">
        <v>0</v>
      </c>
      <c r="Q177" s="200" t="e">
        <f t="shared" si="22"/>
        <v>#N/A</v>
      </c>
      <c r="Z177" s="260"/>
    </row>
    <row r="178" spans="1:26" x14ac:dyDescent="0.25">
      <c r="A178" s="180">
        <f t="shared" si="23"/>
        <v>167</v>
      </c>
      <c r="B178" s="296"/>
      <c r="C178" s="306"/>
      <c r="D178" s="304"/>
      <c r="E178" s="305"/>
      <c r="F178" s="296"/>
      <c r="G178" s="216">
        <f t="shared" si="16"/>
        <v>0</v>
      </c>
      <c r="H178" s="279">
        <f t="shared" si="17"/>
        <v>0</v>
      </c>
      <c r="I178" s="280"/>
      <c r="J178" s="202" t="e">
        <f>IF(I178=("Comisario"),(VLOOKUP(I178,'Simulador Piramide-Salarios'!$F$57:$J$74,5,0)),(IF(I178=("Inspector General"),(VLOOKUP(I178,'Simulador Piramide-Salarios'!$F$57:$J$74,5,0)),(IF(I178=("Subinspector"),(VLOOKUP(I178,'Simulador Piramide-Salarios'!$F$57:$J$74,5,0)),(IF(I178=("Inspector"),(VLOOKUP(I178,'Simulador Piramide-Salarios'!$F$57:$J$74,5,0)),(IF(I178=("Inspector Jefe"),(VLOOKUP(I178,'Simulador Piramide-Salarios'!$F$57:$J$74,5,0)),(IF((IF((VLOOKUP(I178,'Simulador Piramide-Salarios'!$F$57:$J$74,3,0))&gt;0,(VLOOKUP(I178,'Simulador Piramide-Salarios'!$F$57:$J$74,3,0)),(VLOOKUP(I178,'Simulador Piramide-Salarios'!$E$57:$J$74,5,0))))&gt;0,(IF((VLOOKUP(I178,'Simulador Piramide-Salarios'!$F$57:$J$74,3,0))&gt;0,(VLOOKUP(I178,'Simulador Piramide-Salarios'!$F$57:$J$74,3,0)),(VLOOKUP(I178,'Simulador Piramide-Salarios'!$E$57:$J$74,5,0)))),(VLOOKUP(I178,'Simulador Piramide-Salarios'!$D$57:$J$74,7,0)))))))))))))</f>
        <v>#N/A</v>
      </c>
      <c r="K178" s="200" t="e">
        <f t="shared" si="18"/>
        <v>#N/A</v>
      </c>
      <c r="L178" s="200" t="e">
        <f t="shared" si="19"/>
        <v>#N/A</v>
      </c>
      <c r="M178" s="211" t="e">
        <f t="shared" si="20"/>
        <v>#N/A</v>
      </c>
      <c r="N178" s="201" t="e">
        <f t="shared" si="21"/>
        <v>#N/A</v>
      </c>
      <c r="O178" s="198">
        <v>0</v>
      </c>
      <c r="P178" s="198">
        <v>0</v>
      </c>
      <c r="Q178" s="200" t="e">
        <f t="shared" si="22"/>
        <v>#N/A</v>
      </c>
      <c r="Z178" s="260"/>
    </row>
    <row r="179" spans="1:26" x14ac:dyDescent="0.25">
      <c r="A179" s="180">
        <f t="shared" si="23"/>
        <v>168</v>
      </c>
      <c r="B179" s="296"/>
      <c r="C179" s="306"/>
      <c r="D179" s="304"/>
      <c r="E179" s="305"/>
      <c r="F179" s="296"/>
      <c r="G179" s="216">
        <f t="shared" si="16"/>
        <v>0</v>
      </c>
      <c r="H179" s="279">
        <f t="shared" si="17"/>
        <v>0</v>
      </c>
      <c r="I179" s="280"/>
      <c r="J179" s="202" t="e">
        <f>IF(I179=("Comisario"),(VLOOKUP(I179,'Simulador Piramide-Salarios'!$F$57:$J$74,5,0)),(IF(I179=("Inspector General"),(VLOOKUP(I179,'Simulador Piramide-Salarios'!$F$57:$J$74,5,0)),(IF(I179=("Subinspector"),(VLOOKUP(I179,'Simulador Piramide-Salarios'!$F$57:$J$74,5,0)),(IF(I179=("Inspector"),(VLOOKUP(I179,'Simulador Piramide-Salarios'!$F$57:$J$74,5,0)),(IF(I179=("Inspector Jefe"),(VLOOKUP(I179,'Simulador Piramide-Salarios'!$F$57:$J$74,5,0)),(IF((IF((VLOOKUP(I179,'Simulador Piramide-Salarios'!$F$57:$J$74,3,0))&gt;0,(VLOOKUP(I179,'Simulador Piramide-Salarios'!$F$57:$J$74,3,0)),(VLOOKUP(I179,'Simulador Piramide-Salarios'!$E$57:$J$74,5,0))))&gt;0,(IF((VLOOKUP(I179,'Simulador Piramide-Salarios'!$F$57:$J$74,3,0))&gt;0,(VLOOKUP(I179,'Simulador Piramide-Salarios'!$F$57:$J$74,3,0)),(VLOOKUP(I179,'Simulador Piramide-Salarios'!$E$57:$J$74,5,0)))),(VLOOKUP(I179,'Simulador Piramide-Salarios'!$D$57:$J$74,7,0)))))))))))))</f>
        <v>#N/A</v>
      </c>
      <c r="K179" s="200" t="e">
        <f t="shared" si="18"/>
        <v>#N/A</v>
      </c>
      <c r="L179" s="200" t="e">
        <f t="shared" si="19"/>
        <v>#N/A</v>
      </c>
      <c r="M179" s="211" t="e">
        <f t="shared" si="20"/>
        <v>#N/A</v>
      </c>
      <c r="N179" s="201" t="e">
        <f t="shared" si="21"/>
        <v>#N/A</v>
      </c>
      <c r="O179" s="198">
        <v>0</v>
      </c>
      <c r="P179" s="198">
        <v>0</v>
      </c>
      <c r="Q179" s="200" t="e">
        <f t="shared" si="22"/>
        <v>#N/A</v>
      </c>
      <c r="Z179" s="260"/>
    </row>
    <row r="180" spans="1:26" x14ac:dyDescent="0.25">
      <c r="A180" s="180">
        <f t="shared" si="23"/>
        <v>169</v>
      </c>
      <c r="B180" s="296"/>
      <c r="C180" s="306"/>
      <c r="D180" s="304"/>
      <c r="E180" s="305"/>
      <c r="F180" s="296"/>
      <c r="G180" s="216">
        <f t="shared" si="16"/>
        <v>0</v>
      </c>
      <c r="H180" s="279">
        <f t="shared" si="17"/>
        <v>0</v>
      </c>
      <c r="I180" s="280"/>
      <c r="J180" s="202" t="e">
        <f>IF(I180=("Comisario"),(VLOOKUP(I180,'Simulador Piramide-Salarios'!$F$57:$J$74,5,0)),(IF(I180=("Inspector General"),(VLOOKUP(I180,'Simulador Piramide-Salarios'!$F$57:$J$74,5,0)),(IF(I180=("Subinspector"),(VLOOKUP(I180,'Simulador Piramide-Salarios'!$F$57:$J$74,5,0)),(IF(I180=("Inspector"),(VLOOKUP(I180,'Simulador Piramide-Salarios'!$F$57:$J$74,5,0)),(IF(I180=("Inspector Jefe"),(VLOOKUP(I180,'Simulador Piramide-Salarios'!$F$57:$J$74,5,0)),(IF((IF((VLOOKUP(I180,'Simulador Piramide-Salarios'!$F$57:$J$74,3,0))&gt;0,(VLOOKUP(I180,'Simulador Piramide-Salarios'!$F$57:$J$74,3,0)),(VLOOKUP(I180,'Simulador Piramide-Salarios'!$E$57:$J$74,5,0))))&gt;0,(IF((VLOOKUP(I180,'Simulador Piramide-Salarios'!$F$57:$J$74,3,0))&gt;0,(VLOOKUP(I180,'Simulador Piramide-Salarios'!$F$57:$J$74,3,0)),(VLOOKUP(I180,'Simulador Piramide-Salarios'!$E$57:$J$74,5,0)))),(VLOOKUP(I180,'Simulador Piramide-Salarios'!$D$57:$J$74,7,0)))))))))))))</f>
        <v>#N/A</v>
      </c>
      <c r="K180" s="200" t="e">
        <f t="shared" si="18"/>
        <v>#N/A</v>
      </c>
      <c r="L180" s="200" t="e">
        <f t="shared" si="19"/>
        <v>#N/A</v>
      </c>
      <c r="M180" s="211" t="e">
        <f t="shared" si="20"/>
        <v>#N/A</v>
      </c>
      <c r="N180" s="201" t="e">
        <f t="shared" si="21"/>
        <v>#N/A</v>
      </c>
      <c r="O180" s="198">
        <v>0</v>
      </c>
      <c r="P180" s="198">
        <v>0</v>
      </c>
      <c r="Q180" s="200" t="e">
        <f t="shared" si="22"/>
        <v>#N/A</v>
      </c>
      <c r="Z180" s="260"/>
    </row>
    <row r="181" spans="1:26" x14ac:dyDescent="0.25">
      <c r="A181" s="180">
        <f t="shared" si="23"/>
        <v>170</v>
      </c>
      <c r="B181" s="296"/>
      <c r="C181" s="306"/>
      <c r="D181" s="304"/>
      <c r="E181" s="305"/>
      <c r="F181" s="296"/>
      <c r="G181" s="216">
        <f t="shared" si="16"/>
        <v>0</v>
      </c>
      <c r="H181" s="279">
        <f t="shared" si="17"/>
        <v>0</v>
      </c>
      <c r="I181" s="280"/>
      <c r="J181" s="202" t="e">
        <f>IF(I181=("Comisario"),(VLOOKUP(I181,'Simulador Piramide-Salarios'!$F$57:$J$74,5,0)),(IF(I181=("Inspector General"),(VLOOKUP(I181,'Simulador Piramide-Salarios'!$F$57:$J$74,5,0)),(IF(I181=("Subinspector"),(VLOOKUP(I181,'Simulador Piramide-Salarios'!$F$57:$J$74,5,0)),(IF(I181=("Inspector"),(VLOOKUP(I181,'Simulador Piramide-Salarios'!$F$57:$J$74,5,0)),(IF(I181=("Inspector Jefe"),(VLOOKUP(I181,'Simulador Piramide-Salarios'!$F$57:$J$74,5,0)),(IF((IF((VLOOKUP(I181,'Simulador Piramide-Salarios'!$F$57:$J$74,3,0))&gt;0,(VLOOKUP(I181,'Simulador Piramide-Salarios'!$F$57:$J$74,3,0)),(VLOOKUP(I181,'Simulador Piramide-Salarios'!$E$57:$J$74,5,0))))&gt;0,(IF((VLOOKUP(I181,'Simulador Piramide-Salarios'!$F$57:$J$74,3,0))&gt;0,(VLOOKUP(I181,'Simulador Piramide-Salarios'!$F$57:$J$74,3,0)),(VLOOKUP(I181,'Simulador Piramide-Salarios'!$E$57:$J$74,5,0)))),(VLOOKUP(I181,'Simulador Piramide-Salarios'!$D$57:$J$74,7,0)))))))))))))</f>
        <v>#N/A</v>
      </c>
      <c r="K181" s="200" t="e">
        <f t="shared" si="18"/>
        <v>#N/A</v>
      </c>
      <c r="L181" s="200" t="e">
        <f t="shared" si="19"/>
        <v>#N/A</v>
      </c>
      <c r="M181" s="211" t="e">
        <f t="shared" si="20"/>
        <v>#N/A</v>
      </c>
      <c r="N181" s="201" t="e">
        <f t="shared" si="21"/>
        <v>#N/A</v>
      </c>
      <c r="O181" s="198">
        <v>0</v>
      </c>
      <c r="P181" s="198">
        <v>0</v>
      </c>
      <c r="Q181" s="200" t="e">
        <f t="shared" si="22"/>
        <v>#N/A</v>
      </c>
      <c r="Z181" s="260"/>
    </row>
    <row r="182" spans="1:26" x14ac:dyDescent="0.25">
      <c r="A182" s="180">
        <f t="shared" si="23"/>
        <v>171</v>
      </c>
      <c r="B182" s="296"/>
      <c r="C182" s="306"/>
      <c r="D182" s="304"/>
      <c r="E182" s="305"/>
      <c r="F182" s="296"/>
      <c r="G182" s="216">
        <f t="shared" si="16"/>
        <v>0</v>
      </c>
      <c r="H182" s="279">
        <f t="shared" si="17"/>
        <v>0</v>
      </c>
      <c r="I182" s="280"/>
      <c r="J182" s="202" t="e">
        <f>IF(I182=("Comisario"),(VLOOKUP(I182,'Simulador Piramide-Salarios'!$F$57:$J$74,5,0)),(IF(I182=("Inspector General"),(VLOOKUP(I182,'Simulador Piramide-Salarios'!$F$57:$J$74,5,0)),(IF(I182=("Subinspector"),(VLOOKUP(I182,'Simulador Piramide-Salarios'!$F$57:$J$74,5,0)),(IF(I182=("Inspector"),(VLOOKUP(I182,'Simulador Piramide-Salarios'!$F$57:$J$74,5,0)),(IF(I182=("Inspector Jefe"),(VLOOKUP(I182,'Simulador Piramide-Salarios'!$F$57:$J$74,5,0)),(IF((IF((VLOOKUP(I182,'Simulador Piramide-Salarios'!$F$57:$J$74,3,0))&gt;0,(VLOOKUP(I182,'Simulador Piramide-Salarios'!$F$57:$J$74,3,0)),(VLOOKUP(I182,'Simulador Piramide-Salarios'!$E$57:$J$74,5,0))))&gt;0,(IF((VLOOKUP(I182,'Simulador Piramide-Salarios'!$F$57:$J$74,3,0))&gt;0,(VLOOKUP(I182,'Simulador Piramide-Salarios'!$F$57:$J$74,3,0)),(VLOOKUP(I182,'Simulador Piramide-Salarios'!$E$57:$J$74,5,0)))),(VLOOKUP(I182,'Simulador Piramide-Salarios'!$D$57:$J$74,7,0)))))))))))))</f>
        <v>#N/A</v>
      </c>
      <c r="K182" s="200" t="e">
        <f t="shared" si="18"/>
        <v>#N/A</v>
      </c>
      <c r="L182" s="200" t="e">
        <f t="shared" si="19"/>
        <v>#N/A</v>
      </c>
      <c r="M182" s="211" t="e">
        <f t="shared" si="20"/>
        <v>#N/A</v>
      </c>
      <c r="N182" s="201" t="e">
        <f t="shared" si="21"/>
        <v>#N/A</v>
      </c>
      <c r="O182" s="198">
        <v>0</v>
      </c>
      <c r="P182" s="198">
        <v>0</v>
      </c>
      <c r="Q182" s="200" t="e">
        <f t="shared" si="22"/>
        <v>#N/A</v>
      </c>
      <c r="Z182" s="260"/>
    </row>
    <row r="183" spans="1:26" x14ac:dyDescent="0.25">
      <c r="A183" s="180">
        <f t="shared" si="23"/>
        <v>172</v>
      </c>
      <c r="B183" s="296"/>
      <c r="C183" s="306"/>
      <c r="D183" s="304"/>
      <c r="E183" s="305"/>
      <c r="F183" s="296"/>
      <c r="G183" s="216">
        <f t="shared" si="16"/>
        <v>0</v>
      </c>
      <c r="H183" s="279">
        <f t="shared" si="17"/>
        <v>0</v>
      </c>
      <c r="I183" s="280"/>
      <c r="J183" s="202" t="e">
        <f>IF(I183=("Comisario"),(VLOOKUP(I183,'Simulador Piramide-Salarios'!$F$57:$J$74,5,0)),(IF(I183=("Inspector General"),(VLOOKUP(I183,'Simulador Piramide-Salarios'!$F$57:$J$74,5,0)),(IF(I183=("Subinspector"),(VLOOKUP(I183,'Simulador Piramide-Salarios'!$F$57:$J$74,5,0)),(IF(I183=("Inspector"),(VLOOKUP(I183,'Simulador Piramide-Salarios'!$F$57:$J$74,5,0)),(IF(I183=("Inspector Jefe"),(VLOOKUP(I183,'Simulador Piramide-Salarios'!$F$57:$J$74,5,0)),(IF((IF((VLOOKUP(I183,'Simulador Piramide-Salarios'!$F$57:$J$74,3,0))&gt;0,(VLOOKUP(I183,'Simulador Piramide-Salarios'!$F$57:$J$74,3,0)),(VLOOKUP(I183,'Simulador Piramide-Salarios'!$E$57:$J$74,5,0))))&gt;0,(IF((VLOOKUP(I183,'Simulador Piramide-Salarios'!$F$57:$J$74,3,0))&gt;0,(VLOOKUP(I183,'Simulador Piramide-Salarios'!$F$57:$J$74,3,0)),(VLOOKUP(I183,'Simulador Piramide-Salarios'!$E$57:$J$74,5,0)))),(VLOOKUP(I183,'Simulador Piramide-Salarios'!$D$57:$J$74,7,0)))))))))))))</f>
        <v>#N/A</v>
      </c>
      <c r="K183" s="200" t="e">
        <f t="shared" si="18"/>
        <v>#N/A</v>
      </c>
      <c r="L183" s="200" t="e">
        <f t="shared" si="19"/>
        <v>#N/A</v>
      </c>
      <c r="M183" s="211" t="e">
        <f t="shared" si="20"/>
        <v>#N/A</v>
      </c>
      <c r="N183" s="201" t="e">
        <f t="shared" si="21"/>
        <v>#N/A</v>
      </c>
      <c r="O183" s="198">
        <v>0</v>
      </c>
      <c r="P183" s="198">
        <v>0</v>
      </c>
      <c r="Q183" s="200" t="e">
        <f t="shared" si="22"/>
        <v>#N/A</v>
      </c>
      <c r="Z183" s="260"/>
    </row>
    <row r="184" spans="1:26" x14ac:dyDescent="0.25">
      <c r="A184" s="180">
        <f t="shared" si="23"/>
        <v>173</v>
      </c>
      <c r="B184" s="296"/>
      <c r="C184" s="306"/>
      <c r="D184" s="304"/>
      <c r="E184" s="305"/>
      <c r="F184" s="296"/>
      <c r="G184" s="216">
        <f t="shared" si="16"/>
        <v>0</v>
      </c>
      <c r="H184" s="279">
        <f t="shared" si="17"/>
        <v>0</v>
      </c>
      <c r="I184" s="280"/>
      <c r="J184" s="202" t="e">
        <f>IF(I184=("Comisario"),(VLOOKUP(I184,'Simulador Piramide-Salarios'!$F$57:$J$74,5,0)),(IF(I184=("Inspector General"),(VLOOKUP(I184,'Simulador Piramide-Salarios'!$F$57:$J$74,5,0)),(IF(I184=("Subinspector"),(VLOOKUP(I184,'Simulador Piramide-Salarios'!$F$57:$J$74,5,0)),(IF(I184=("Inspector"),(VLOOKUP(I184,'Simulador Piramide-Salarios'!$F$57:$J$74,5,0)),(IF(I184=("Inspector Jefe"),(VLOOKUP(I184,'Simulador Piramide-Salarios'!$F$57:$J$74,5,0)),(IF((IF((VLOOKUP(I184,'Simulador Piramide-Salarios'!$F$57:$J$74,3,0))&gt;0,(VLOOKUP(I184,'Simulador Piramide-Salarios'!$F$57:$J$74,3,0)),(VLOOKUP(I184,'Simulador Piramide-Salarios'!$E$57:$J$74,5,0))))&gt;0,(IF((VLOOKUP(I184,'Simulador Piramide-Salarios'!$F$57:$J$74,3,0))&gt;0,(VLOOKUP(I184,'Simulador Piramide-Salarios'!$F$57:$J$74,3,0)),(VLOOKUP(I184,'Simulador Piramide-Salarios'!$E$57:$J$74,5,0)))),(VLOOKUP(I184,'Simulador Piramide-Salarios'!$D$57:$J$74,7,0)))))))))))))</f>
        <v>#N/A</v>
      </c>
      <c r="K184" s="200" t="e">
        <f t="shared" si="18"/>
        <v>#N/A</v>
      </c>
      <c r="L184" s="200" t="e">
        <f t="shared" si="19"/>
        <v>#N/A</v>
      </c>
      <c r="M184" s="211" t="e">
        <f t="shared" si="20"/>
        <v>#N/A</v>
      </c>
      <c r="N184" s="201" t="e">
        <f t="shared" si="21"/>
        <v>#N/A</v>
      </c>
      <c r="O184" s="198">
        <v>0</v>
      </c>
      <c r="P184" s="198">
        <v>0</v>
      </c>
      <c r="Q184" s="200" t="e">
        <f t="shared" si="22"/>
        <v>#N/A</v>
      </c>
      <c r="Z184" s="260"/>
    </row>
    <row r="185" spans="1:26" x14ac:dyDescent="0.25">
      <c r="A185" s="180">
        <f t="shared" si="23"/>
        <v>174</v>
      </c>
      <c r="B185" s="296"/>
      <c r="C185" s="306"/>
      <c r="D185" s="304"/>
      <c r="E185" s="305"/>
      <c r="F185" s="296"/>
      <c r="G185" s="216">
        <f t="shared" si="16"/>
        <v>0</v>
      </c>
      <c r="H185" s="279">
        <f t="shared" si="17"/>
        <v>0</v>
      </c>
      <c r="I185" s="280"/>
      <c r="J185" s="202" t="e">
        <f>IF(I185=("Comisario"),(VLOOKUP(I185,'Simulador Piramide-Salarios'!$F$57:$J$74,5,0)),(IF(I185=("Inspector General"),(VLOOKUP(I185,'Simulador Piramide-Salarios'!$F$57:$J$74,5,0)),(IF(I185=("Subinspector"),(VLOOKUP(I185,'Simulador Piramide-Salarios'!$F$57:$J$74,5,0)),(IF(I185=("Inspector"),(VLOOKUP(I185,'Simulador Piramide-Salarios'!$F$57:$J$74,5,0)),(IF(I185=("Inspector Jefe"),(VLOOKUP(I185,'Simulador Piramide-Salarios'!$F$57:$J$74,5,0)),(IF((IF((VLOOKUP(I185,'Simulador Piramide-Salarios'!$F$57:$J$74,3,0))&gt;0,(VLOOKUP(I185,'Simulador Piramide-Salarios'!$F$57:$J$74,3,0)),(VLOOKUP(I185,'Simulador Piramide-Salarios'!$E$57:$J$74,5,0))))&gt;0,(IF((VLOOKUP(I185,'Simulador Piramide-Salarios'!$F$57:$J$74,3,0))&gt;0,(VLOOKUP(I185,'Simulador Piramide-Salarios'!$F$57:$J$74,3,0)),(VLOOKUP(I185,'Simulador Piramide-Salarios'!$E$57:$J$74,5,0)))),(VLOOKUP(I185,'Simulador Piramide-Salarios'!$D$57:$J$74,7,0)))))))))))))</f>
        <v>#N/A</v>
      </c>
      <c r="K185" s="200" t="e">
        <f t="shared" si="18"/>
        <v>#N/A</v>
      </c>
      <c r="L185" s="200" t="e">
        <f t="shared" si="19"/>
        <v>#N/A</v>
      </c>
      <c r="M185" s="211" t="e">
        <f t="shared" si="20"/>
        <v>#N/A</v>
      </c>
      <c r="N185" s="201" t="e">
        <f t="shared" si="21"/>
        <v>#N/A</v>
      </c>
      <c r="O185" s="198">
        <v>0</v>
      </c>
      <c r="P185" s="198">
        <v>0</v>
      </c>
      <c r="Q185" s="200" t="e">
        <f t="shared" si="22"/>
        <v>#N/A</v>
      </c>
      <c r="Z185" s="260"/>
    </row>
    <row r="186" spans="1:26" x14ac:dyDescent="0.25">
      <c r="A186" s="180">
        <f t="shared" si="23"/>
        <v>175</v>
      </c>
      <c r="B186" s="296"/>
      <c r="C186" s="306"/>
      <c r="D186" s="304"/>
      <c r="E186" s="305"/>
      <c r="F186" s="296"/>
      <c r="G186" s="216">
        <f t="shared" si="16"/>
        <v>0</v>
      </c>
      <c r="H186" s="279">
        <f t="shared" si="17"/>
        <v>0</v>
      </c>
      <c r="I186" s="280"/>
      <c r="J186" s="202" t="e">
        <f>IF(I186=("Comisario"),(VLOOKUP(I186,'Simulador Piramide-Salarios'!$F$57:$J$74,5,0)),(IF(I186=("Inspector General"),(VLOOKUP(I186,'Simulador Piramide-Salarios'!$F$57:$J$74,5,0)),(IF(I186=("Subinspector"),(VLOOKUP(I186,'Simulador Piramide-Salarios'!$F$57:$J$74,5,0)),(IF(I186=("Inspector"),(VLOOKUP(I186,'Simulador Piramide-Salarios'!$F$57:$J$74,5,0)),(IF(I186=("Inspector Jefe"),(VLOOKUP(I186,'Simulador Piramide-Salarios'!$F$57:$J$74,5,0)),(IF((IF((VLOOKUP(I186,'Simulador Piramide-Salarios'!$F$57:$J$74,3,0))&gt;0,(VLOOKUP(I186,'Simulador Piramide-Salarios'!$F$57:$J$74,3,0)),(VLOOKUP(I186,'Simulador Piramide-Salarios'!$E$57:$J$74,5,0))))&gt;0,(IF((VLOOKUP(I186,'Simulador Piramide-Salarios'!$F$57:$J$74,3,0))&gt;0,(VLOOKUP(I186,'Simulador Piramide-Salarios'!$F$57:$J$74,3,0)),(VLOOKUP(I186,'Simulador Piramide-Salarios'!$E$57:$J$74,5,0)))),(VLOOKUP(I186,'Simulador Piramide-Salarios'!$D$57:$J$74,7,0)))))))))))))</f>
        <v>#N/A</v>
      </c>
      <c r="K186" s="200" t="e">
        <f t="shared" si="18"/>
        <v>#N/A</v>
      </c>
      <c r="L186" s="200" t="e">
        <f t="shared" si="19"/>
        <v>#N/A</v>
      </c>
      <c r="M186" s="211" t="e">
        <f t="shared" si="20"/>
        <v>#N/A</v>
      </c>
      <c r="N186" s="201" t="e">
        <f t="shared" si="21"/>
        <v>#N/A</v>
      </c>
      <c r="O186" s="198">
        <v>0</v>
      </c>
      <c r="P186" s="198">
        <v>0</v>
      </c>
      <c r="Q186" s="200" t="e">
        <f t="shared" si="22"/>
        <v>#N/A</v>
      </c>
      <c r="Z186" s="260"/>
    </row>
    <row r="187" spans="1:26" x14ac:dyDescent="0.25">
      <c r="A187" s="180">
        <f t="shared" si="23"/>
        <v>176</v>
      </c>
      <c r="B187" s="296"/>
      <c r="C187" s="306"/>
      <c r="D187" s="304"/>
      <c r="E187" s="305"/>
      <c r="F187" s="296"/>
      <c r="G187" s="216">
        <f t="shared" si="16"/>
        <v>0</v>
      </c>
      <c r="H187" s="279">
        <f t="shared" si="17"/>
        <v>0</v>
      </c>
      <c r="I187" s="280"/>
      <c r="J187" s="202" t="e">
        <f>IF(I187=("Comisario"),(VLOOKUP(I187,'Simulador Piramide-Salarios'!$F$57:$J$74,5,0)),(IF(I187=("Inspector General"),(VLOOKUP(I187,'Simulador Piramide-Salarios'!$F$57:$J$74,5,0)),(IF(I187=("Subinspector"),(VLOOKUP(I187,'Simulador Piramide-Salarios'!$F$57:$J$74,5,0)),(IF(I187=("Inspector"),(VLOOKUP(I187,'Simulador Piramide-Salarios'!$F$57:$J$74,5,0)),(IF(I187=("Inspector Jefe"),(VLOOKUP(I187,'Simulador Piramide-Salarios'!$F$57:$J$74,5,0)),(IF((IF((VLOOKUP(I187,'Simulador Piramide-Salarios'!$F$57:$J$74,3,0))&gt;0,(VLOOKUP(I187,'Simulador Piramide-Salarios'!$F$57:$J$74,3,0)),(VLOOKUP(I187,'Simulador Piramide-Salarios'!$E$57:$J$74,5,0))))&gt;0,(IF((VLOOKUP(I187,'Simulador Piramide-Salarios'!$F$57:$J$74,3,0))&gt;0,(VLOOKUP(I187,'Simulador Piramide-Salarios'!$F$57:$J$74,3,0)),(VLOOKUP(I187,'Simulador Piramide-Salarios'!$E$57:$J$74,5,0)))),(VLOOKUP(I187,'Simulador Piramide-Salarios'!$D$57:$J$74,7,0)))))))))))))</f>
        <v>#N/A</v>
      </c>
      <c r="K187" s="200" t="e">
        <f t="shared" si="18"/>
        <v>#N/A</v>
      </c>
      <c r="L187" s="200" t="e">
        <f t="shared" si="19"/>
        <v>#N/A</v>
      </c>
      <c r="M187" s="211" t="e">
        <f t="shared" si="20"/>
        <v>#N/A</v>
      </c>
      <c r="N187" s="201" t="e">
        <f t="shared" si="21"/>
        <v>#N/A</v>
      </c>
      <c r="O187" s="198">
        <v>0</v>
      </c>
      <c r="P187" s="198">
        <v>0</v>
      </c>
      <c r="Q187" s="200" t="e">
        <f t="shared" si="22"/>
        <v>#N/A</v>
      </c>
      <c r="Z187" s="260"/>
    </row>
    <row r="188" spans="1:26" x14ac:dyDescent="0.25">
      <c r="A188" s="180">
        <f t="shared" si="23"/>
        <v>177</v>
      </c>
      <c r="B188" s="296"/>
      <c r="C188" s="306"/>
      <c r="D188" s="304"/>
      <c r="E188" s="305"/>
      <c r="F188" s="296"/>
      <c r="G188" s="216">
        <f t="shared" si="16"/>
        <v>0</v>
      </c>
      <c r="H188" s="279">
        <f t="shared" si="17"/>
        <v>0</v>
      </c>
      <c r="I188" s="280"/>
      <c r="J188" s="202" t="e">
        <f>IF(I188=("Comisario"),(VLOOKUP(I188,'Simulador Piramide-Salarios'!$F$57:$J$74,5,0)),(IF(I188=("Inspector General"),(VLOOKUP(I188,'Simulador Piramide-Salarios'!$F$57:$J$74,5,0)),(IF(I188=("Subinspector"),(VLOOKUP(I188,'Simulador Piramide-Salarios'!$F$57:$J$74,5,0)),(IF(I188=("Inspector"),(VLOOKUP(I188,'Simulador Piramide-Salarios'!$F$57:$J$74,5,0)),(IF(I188=("Inspector Jefe"),(VLOOKUP(I188,'Simulador Piramide-Salarios'!$F$57:$J$74,5,0)),(IF((IF((VLOOKUP(I188,'Simulador Piramide-Salarios'!$F$57:$J$74,3,0))&gt;0,(VLOOKUP(I188,'Simulador Piramide-Salarios'!$F$57:$J$74,3,0)),(VLOOKUP(I188,'Simulador Piramide-Salarios'!$E$57:$J$74,5,0))))&gt;0,(IF((VLOOKUP(I188,'Simulador Piramide-Salarios'!$F$57:$J$74,3,0))&gt;0,(VLOOKUP(I188,'Simulador Piramide-Salarios'!$F$57:$J$74,3,0)),(VLOOKUP(I188,'Simulador Piramide-Salarios'!$E$57:$J$74,5,0)))),(VLOOKUP(I188,'Simulador Piramide-Salarios'!$D$57:$J$74,7,0)))))))))))))</f>
        <v>#N/A</v>
      </c>
      <c r="K188" s="200" t="e">
        <f t="shared" si="18"/>
        <v>#N/A</v>
      </c>
      <c r="L188" s="200" t="e">
        <f t="shared" si="19"/>
        <v>#N/A</v>
      </c>
      <c r="M188" s="211" t="e">
        <f t="shared" si="20"/>
        <v>#N/A</v>
      </c>
      <c r="N188" s="201" t="e">
        <f t="shared" si="21"/>
        <v>#N/A</v>
      </c>
      <c r="O188" s="198">
        <v>0</v>
      </c>
      <c r="P188" s="198">
        <v>0</v>
      </c>
      <c r="Q188" s="200" t="e">
        <f t="shared" si="22"/>
        <v>#N/A</v>
      </c>
      <c r="Z188" s="260"/>
    </row>
    <row r="189" spans="1:26" x14ac:dyDescent="0.25">
      <c r="A189" s="180">
        <f t="shared" si="23"/>
        <v>178</v>
      </c>
      <c r="B189" s="296"/>
      <c r="C189" s="306"/>
      <c r="D189" s="304"/>
      <c r="E189" s="305"/>
      <c r="F189" s="296"/>
      <c r="G189" s="216">
        <f t="shared" si="16"/>
        <v>0</v>
      </c>
      <c r="H189" s="279">
        <f t="shared" si="17"/>
        <v>0</v>
      </c>
      <c r="I189" s="280"/>
      <c r="J189" s="202" t="e">
        <f>IF(I189=("Comisario"),(VLOOKUP(I189,'Simulador Piramide-Salarios'!$F$57:$J$74,5,0)),(IF(I189=("Inspector General"),(VLOOKUP(I189,'Simulador Piramide-Salarios'!$F$57:$J$74,5,0)),(IF(I189=("Subinspector"),(VLOOKUP(I189,'Simulador Piramide-Salarios'!$F$57:$J$74,5,0)),(IF(I189=("Inspector"),(VLOOKUP(I189,'Simulador Piramide-Salarios'!$F$57:$J$74,5,0)),(IF(I189=("Inspector Jefe"),(VLOOKUP(I189,'Simulador Piramide-Salarios'!$F$57:$J$74,5,0)),(IF((IF((VLOOKUP(I189,'Simulador Piramide-Salarios'!$F$57:$J$74,3,0))&gt;0,(VLOOKUP(I189,'Simulador Piramide-Salarios'!$F$57:$J$74,3,0)),(VLOOKUP(I189,'Simulador Piramide-Salarios'!$E$57:$J$74,5,0))))&gt;0,(IF((VLOOKUP(I189,'Simulador Piramide-Salarios'!$F$57:$J$74,3,0))&gt;0,(VLOOKUP(I189,'Simulador Piramide-Salarios'!$F$57:$J$74,3,0)),(VLOOKUP(I189,'Simulador Piramide-Salarios'!$E$57:$J$74,5,0)))),(VLOOKUP(I189,'Simulador Piramide-Salarios'!$D$57:$J$74,7,0)))))))))))))</f>
        <v>#N/A</v>
      </c>
      <c r="K189" s="200" t="e">
        <f t="shared" si="18"/>
        <v>#N/A</v>
      </c>
      <c r="L189" s="200" t="e">
        <f t="shared" si="19"/>
        <v>#N/A</v>
      </c>
      <c r="M189" s="211" t="e">
        <f t="shared" si="20"/>
        <v>#N/A</v>
      </c>
      <c r="N189" s="201" t="e">
        <f t="shared" si="21"/>
        <v>#N/A</v>
      </c>
      <c r="O189" s="198">
        <v>0</v>
      </c>
      <c r="P189" s="198">
        <v>0</v>
      </c>
      <c r="Q189" s="200" t="e">
        <f t="shared" si="22"/>
        <v>#N/A</v>
      </c>
      <c r="Z189" s="260"/>
    </row>
    <row r="190" spans="1:26" x14ac:dyDescent="0.25">
      <c r="A190" s="180">
        <f t="shared" si="23"/>
        <v>179</v>
      </c>
      <c r="B190" s="296"/>
      <c r="C190" s="306"/>
      <c r="D190" s="304"/>
      <c r="E190" s="305"/>
      <c r="F190" s="296"/>
      <c r="G190" s="216">
        <f t="shared" si="16"/>
        <v>0</v>
      </c>
      <c r="H190" s="279">
        <f t="shared" si="17"/>
        <v>0</v>
      </c>
      <c r="I190" s="280"/>
      <c r="J190" s="202" t="e">
        <f>IF(I190=("Comisario"),(VLOOKUP(I190,'Simulador Piramide-Salarios'!$F$57:$J$74,5,0)),(IF(I190=("Inspector General"),(VLOOKUP(I190,'Simulador Piramide-Salarios'!$F$57:$J$74,5,0)),(IF(I190=("Subinspector"),(VLOOKUP(I190,'Simulador Piramide-Salarios'!$F$57:$J$74,5,0)),(IF(I190=("Inspector"),(VLOOKUP(I190,'Simulador Piramide-Salarios'!$F$57:$J$74,5,0)),(IF(I190=("Inspector Jefe"),(VLOOKUP(I190,'Simulador Piramide-Salarios'!$F$57:$J$74,5,0)),(IF((IF((VLOOKUP(I190,'Simulador Piramide-Salarios'!$F$57:$J$74,3,0))&gt;0,(VLOOKUP(I190,'Simulador Piramide-Salarios'!$F$57:$J$74,3,0)),(VLOOKUP(I190,'Simulador Piramide-Salarios'!$E$57:$J$74,5,0))))&gt;0,(IF((VLOOKUP(I190,'Simulador Piramide-Salarios'!$F$57:$J$74,3,0))&gt;0,(VLOOKUP(I190,'Simulador Piramide-Salarios'!$F$57:$J$74,3,0)),(VLOOKUP(I190,'Simulador Piramide-Salarios'!$E$57:$J$74,5,0)))),(VLOOKUP(I190,'Simulador Piramide-Salarios'!$D$57:$J$74,7,0)))))))))))))</f>
        <v>#N/A</v>
      </c>
      <c r="K190" s="200" t="e">
        <f t="shared" si="18"/>
        <v>#N/A</v>
      </c>
      <c r="L190" s="200" t="e">
        <f t="shared" si="19"/>
        <v>#N/A</v>
      </c>
      <c r="M190" s="211" t="e">
        <f t="shared" si="20"/>
        <v>#N/A</v>
      </c>
      <c r="N190" s="201" t="e">
        <f t="shared" si="21"/>
        <v>#N/A</v>
      </c>
      <c r="O190" s="198">
        <v>0</v>
      </c>
      <c r="P190" s="198">
        <v>0</v>
      </c>
      <c r="Q190" s="200" t="e">
        <f t="shared" si="22"/>
        <v>#N/A</v>
      </c>
      <c r="Z190" s="260"/>
    </row>
    <row r="191" spans="1:26" x14ac:dyDescent="0.25">
      <c r="A191" s="180">
        <f t="shared" si="23"/>
        <v>180</v>
      </c>
      <c r="B191" s="296"/>
      <c r="C191" s="306"/>
      <c r="D191" s="304"/>
      <c r="E191" s="305"/>
      <c r="F191" s="296"/>
      <c r="G191" s="216">
        <f t="shared" si="16"/>
        <v>0</v>
      </c>
      <c r="H191" s="279">
        <f t="shared" si="17"/>
        <v>0</v>
      </c>
      <c r="I191" s="280"/>
      <c r="J191" s="202" t="e">
        <f>IF(I191=("Comisario"),(VLOOKUP(I191,'Simulador Piramide-Salarios'!$F$57:$J$74,5,0)),(IF(I191=("Inspector General"),(VLOOKUP(I191,'Simulador Piramide-Salarios'!$F$57:$J$74,5,0)),(IF(I191=("Subinspector"),(VLOOKUP(I191,'Simulador Piramide-Salarios'!$F$57:$J$74,5,0)),(IF(I191=("Inspector"),(VLOOKUP(I191,'Simulador Piramide-Salarios'!$F$57:$J$74,5,0)),(IF(I191=("Inspector Jefe"),(VLOOKUP(I191,'Simulador Piramide-Salarios'!$F$57:$J$74,5,0)),(IF((IF((VLOOKUP(I191,'Simulador Piramide-Salarios'!$F$57:$J$74,3,0))&gt;0,(VLOOKUP(I191,'Simulador Piramide-Salarios'!$F$57:$J$74,3,0)),(VLOOKUP(I191,'Simulador Piramide-Salarios'!$E$57:$J$74,5,0))))&gt;0,(IF((VLOOKUP(I191,'Simulador Piramide-Salarios'!$F$57:$J$74,3,0))&gt;0,(VLOOKUP(I191,'Simulador Piramide-Salarios'!$F$57:$J$74,3,0)),(VLOOKUP(I191,'Simulador Piramide-Salarios'!$E$57:$J$74,5,0)))),(VLOOKUP(I191,'Simulador Piramide-Salarios'!$D$57:$J$74,7,0)))))))))))))</f>
        <v>#N/A</v>
      </c>
      <c r="K191" s="200" t="e">
        <f t="shared" si="18"/>
        <v>#N/A</v>
      </c>
      <c r="L191" s="200" t="e">
        <f t="shared" si="19"/>
        <v>#N/A</v>
      </c>
      <c r="M191" s="211" t="e">
        <f t="shared" si="20"/>
        <v>#N/A</v>
      </c>
      <c r="N191" s="201" t="e">
        <f t="shared" si="21"/>
        <v>#N/A</v>
      </c>
      <c r="O191" s="198">
        <v>0</v>
      </c>
      <c r="P191" s="198">
        <v>0</v>
      </c>
      <c r="Q191" s="200" t="e">
        <f t="shared" si="22"/>
        <v>#N/A</v>
      </c>
      <c r="Z191" s="260"/>
    </row>
    <row r="192" spans="1:26" x14ac:dyDescent="0.25">
      <c r="A192" s="180">
        <f t="shared" si="23"/>
        <v>181</v>
      </c>
      <c r="B192" s="296"/>
      <c r="C192" s="306"/>
      <c r="D192" s="304"/>
      <c r="E192" s="305"/>
      <c r="F192" s="296"/>
      <c r="G192" s="216">
        <f t="shared" si="16"/>
        <v>0</v>
      </c>
      <c r="H192" s="279">
        <f t="shared" si="17"/>
        <v>0</v>
      </c>
      <c r="I192" s="280"/>
      <c r="J192" s="202" t="e">
        <f>IF(I192=("Comisario"),(VLOOKUP(I192,'Simulador Piramide-Salarios'!$F$57:$J$74,5,0)),(IF(I192=("Inspector General"),(VLOOKUP(I192,'Simulador Piramide-Salarios'!$F$57:$J$74,5,0)),(IF(I192=("Subinspector"),(VLOOKUP(I192,'Simulador Piramide-Salarios'!$F$57:$J$74,5,0)),(IF(I192=("Inspector"),(VLOOKUP(I192,'Simulador Piramide-Salarios'!$F$57:$J$74,5,0)),(IF(I192=("Inspector Jefe"),(VLOOKUP(I192,'Simulador Piramide-Salarios'!$F$57:$J$74,5,0)),(IF((IF((VLOOKUP(I192,'Simulador Piramide-Salarios'!$F$57:$J$74,3,0))&gt;0,(VLOOKUP(I192,'Simulador Piramide-Salarios'!$F$57:$J$74,3,0)),(VLOOKUP(I192,'Simulador Piramide-Salarios'!$E$57:$J$74,5,0))))&gt;0,(IF((VLOOKUP(I192,'Simulador Piramide-Salarios'!$F$57:$J$74,3,0))&gt;0,(VLOOKUP(I192,'Simulador Piramide-Salarios'!$F$57:$J$74,3,0)),(VLOOKUP(I192,'Simulador Piramide-Salarios'!$E$57:$J$74,5,0)))),(VLOOKUP(I192,'Simulador Piramide-Salarios'!$D$57:$J$74,7,0)))))))))))))</f>
        <v>#N/A</v>
      </c>
      <c r="K192" s="200" t="e">
        <f t="shared" si="18"/>
        <v>#N/A</v>
      </c>
      <c r="L192" s="200" t="e">
        <f t="shared" si="19"/>
        <v>#N/A</v>
      </c>
      <c r="M192" s="211" t="e">
        <f t="shared" si="20"/>
        <v>#N/A</v>
      </c>
      <c r="N192" s="201" t="e">
        <f t="shared" si="21"/>
        <v>#N/A</v>
      </c>
      <c r="O192" s="198">
        <v>0</v>
      </c>
      <c r="P192" s="198">
        <v>0</v>
      </c>
      <c r="Q192" s="200" t="e">
        <f t="shared" si="22"/>
        <v>#N/A</v>
      </c>
      <c r="Z192" s="260"/>
    </row>
    <row r="193" spans="1:26" x14ac:dyDescent="0.25">
      <c r="A193" s="180">
        <f t="shared" si="23"/>
        <v>182</v>
      </c>
      <c r="B193" s="296"/>
      <c r="C193" s="306"/>
      <c r="D193" s="304"/>
      <c r="E193" s="305"/>
      <c r="F193" s="296"/>
      <c r="G193" s="216">
        <f t="shared" si="16"/>
        <v>0</v>
      </c>
      <c r="H193" s="279">
        <f t="shared" si="17"/>
        <v>0</v>
      </c>
      <c r="I193" s="280"/>
      <c r="J193" s="202" t="e">
        <f>IF(I193=("Comisario"),(VLOOKUP(I193,'Simulador Piramide-Salarios'!$F$57:$J$74,5,0)),(IF(I193=("Inspector General"),(VLOOKUP(I193,'Simulador Piramide-Salarios'!$F$57:$J$74,5,0)),(IF(I193=("Subinspector"),(VLOOKUP(I193,'Simulador Piramide-Salarios'!$F$57:$J$74,5,0)),(IF(I193=("Inspector"),(VLOOKUP(I193,'Simulador Piramide-Salarios'!$F$57:$J$74,5,0)),(IF(I193=("Inspector Jefe"),(VLOOKUP(I193,'Simulador Piramide-Salarios'!$F$57:$J$74,5,0)),(IF((IF((VLOOKUP(I193,'Simulador Piramide-Salarios'!$F$57:$J$74,3,0))&gt;0,(VLOOKUP(I193,'Simulador Piramide-Salarios'!$F$57:$J$74,3,0)),(VLOOKUP(I193,'Simulador Piramide-Salarios'!$E$57:$J$74,5,0))))&gt;0,(IF((VLOOKUP(I193,'Simulador Piramide-Salarios'!$F$57:$J$74,3,0))&gt;0,(VLOOKUP(I193,'Simulador Piramide-Salarios'!$F$57:$J$74,3,0)),(VLOOKUP(I193,'Simulador Piramide-Salarios'!$E$57:$J$74,5,0)))),(VLOOKUP(I193,'Simulador Piramide-Salarios'!$D$57:$J$74,7,0)))))))))))))</f>
        <v>#N/A</v>
      </c>
      <c r="K193" s="200" t="e">
        <f t="shared" si="18"/>
        <v>#N/A</v>
      </c>
      <c r="L193" s="200" t="e">
        <f t="shared" si="19"/>
        <v>#N/A</v>
      </c>
      <c r="M193" s="211" t="e">
        <f t="shared" si="20"/>
        <v>#N/A</v>
      </c>
      <c r="N193" s="201" t="e">
        <f t="shared" si="21"/>
        <v>#N/A</v>
      </c>
      <c r="O193" s="198">
        <v>0</v>
      </c>
      <c r="P193" s="198">
        <v>0</v>
      </c>
      <c r="Q193" s="200" t="e">
        <f t="shared" si="22"/>
        <v>#N/A</v>
      </c>
      <c r="Z193" s="260"/>
    </row>
    <row r="194" spans="1:26" x14ac:dyDescent="0.25">
      <c r="A194" s="180">
        <f t="shared" si="23"/>
        <v>183</v>
      </c>
      <c r="B194" s="296"/>
      <c r="C194" s="306"/>
      <c r="D194" s="304"/>
      <c r="E194" s="305"/>
      <c r="F194" s="296"/>
      <c r="G194" s="216">
        <f t="shared" si="16"/>
        <v>0</v>
      </c>
      <c r="H194" s="279">
        <f t="shared" si="17"/>
        <v>0</v>
      </c>
      <c r="I194" s="280"/>
      <c r="J194" s="202" t="e">
        <f>IF(I194=("Comisario"),(VLOOKUP(I194,'Simulador Piramide-Salarios'!$F$57:$J$74,5,0)),(IF(I194=("Inspector General"),(VLOOKUP(I194,'Simulador Piramide-Salarios'!$F$57:$J$74,5,0)),(IF(I194=("Subinspector"),(VLOOKUP(I194,'Simulador Piramide-Salarios'!$F$57:$J$74,5,0)),(IF(I194=("Inspector"),(VLOOKUP(I194,'Simulador Piramide-Salarios'!$F$57:$J$74,5,0)),(IF(I194=("Inspector Jefe"),(VLOOKUP(I194,'Simulador Piramide-Salarios'!$F$57:$J$74,5,0)),(IF((IF((VLOOKUP(I194,'Simulador Piramide-Salarios'!$F$57:$J$74,3,0))&gt;0,(VLOOKUP(I194,'Simulador Piramide-Salarios'!$F$57:$J$74,3,0)),(VLOOKUP(I194,'Simulador Piramide-Salarios'!$E$57:$J$74,5,0))))&gt;0,(IF((VLOOKUP(I194,'Simulador Piramide-Salarios'!$F$57:$J$74,3,0))&gt;0,(VLOOKUP(I194,'Simulador Piramide-Salarios'!$F$57:$J$74,3,0)),(VLOOKUP(I194,'Simulador Piramide-Salarios'!$E$57:$J$74,5,0)))),(VLOOKUP(I194,'Simulador Piramide-Salarios'!$D$57:$J$74,7,0)))))))))))))</f>
        <v>#N/A</v>
      </c>
      <c r="K194" s="200" t="e">
        <f t="shared" si="18"/>
        <v>#N/A</v>
      </c>
      <c r="L194" s="200" t="e">
        <f t="shared" si="19"/>
        <v>#N/A</v>
      </c>
      <c r="M194" s="211" t="e">
        <f t="shared" si="20"/>
        <v>#N/A</v>
      </c>
      <c r="N194" s="201" t="e">
        <f t="shared" si="21"/>
        <v>#N/A</v>
      </c>
      <c r="O194" s="198">
        <v>0</v>
      </c>
      <c r="P194" s="198">
        <v>0</v>
      </c>
      <c r="Q194" s="200" t="e">
        <f t="shared" si="22"/>
        <v>#N/A</v>
      </c>
      <c r="Z194" s="260"/>
    </row>
    <row r="195" spans="1:26" x14ac:dyDescent="0.25">
      <c r="A195" s="180">
        <f t="shared" si="23"/>
        <v>184</v>
      </c>
      <c r="B195" s="296"/>
      <c r="C195" s="306"/>
      <c r="D195" s="304"/>
      <c r="E195" s="305"/>
      <c r="F195" s="296"/>
      <c r="G195" s="216">
        <f t="shared" si="16"/>
        <v>0</v>
      </c>
      <c r="H195" s="279">
        <f t="shared" si="17"/>
        <v>0</v>
      </c>
      <c r="I195" s="280"/>
      <c r="J195" s="202" t="e">
        <f>IF(I195=("Comisario"),(VLOOKUP(I195,'Simulador Piramide-Salarios'!$F$57:$J$74,5,0)),(IF(I195=("Inspector General"),(VLOOKUP(I195,'Simulador Piramide-Salarios'!$F$57:$J$74,5,0)),(IF(I195=("Subinspector"),(VLOOKUP(I195,'Simulador Piramide-Salarios'!$F$57:$J$74,5,0)),(IF(I195=("Inspector"),(VLOOKUP(I195,'Simulador Piramide-Salarios'!$F$57:$J$74,5,0)),(IF(I195=("Inspector Jefe"),(VLOOKUP(I195,'Simulador Piramide-Salarios'!$F$57:$J$74,5,0)),(IF((IF((VLOOKUP(I195,'Simulador Piramide-Salarios'!$F$57:$J$74,3,0))&gt;0,(VLOOKUP(I195,'Simulador Piramide-Salarios'!$F$57:$J$74,3,0)),(VLOOKUP(I195,'Simulador Piramide-Salarios'!$E$57:$J$74,5,0))))&gt;0,(IF((VLOOKUP(I195,'Simulador Piramide-Salarios'!$F$57:$J$74,3,0))&gt;0,(VLOOKUP(I195,'Simulador Piramide-Salarios'!$F$57:$J$74,3,0)),(VLOOKUP(I195,'Simulador Piramide-Salarios'!$E$57:$J$74,5,0)))),(VLOOKUP(I195,'Simulador Piramide-Salarios'!$D$57:$J$74,7,0)))))))))))))</f>
        <v>#N/A</v>
      </c>
      <c r="K195" s="200" t="e">
        <f t="shared" si="18"/>
        <v>#N/A</v>
      </c>
      <c r="L195" s="200" t="e">
        <f t="shared" si="19"/>
        <v>#N/A</v>
      </c>
      <c r="M195" s="211" t="e">
        <f t="shared" si="20"/>
        <v>#N/A</v>
      </c>
      <c r="N195" s="201" t="e">
        <f t="shared" si="21"/>
        <v>#N/A</v>
      </c>
      <c r="O195" s="198">
        <v>0</v>
      </c>
      <c r="P195" s="198">
        <v>0</v>
      </c>
      <c r="Q195" s="200" t="e">
        <f t="shared" si="22"/>
        <v>#N/A</v>
      </c>
      <c r="Z195" s="260"/>
    </row>
    <row r="196" spans="1:26" x14ac:dyDescent="0.25">
      <c r="A196" s="180">
        <f t="shared" si="23"/>
        <v>185</v>
      </c>
      <c r="B196" s="296"/>
      <c r="C196" s="306"/>
      <c r="D196" s="304"/>
      <c r="E196" s="305"/>
      <c r="F196" s="296"/>
      <c r="G196" s="216">
        <f t="shared" si="16"/>
        <v>0</v>
      </c>
      <c r="H196" s="279">
        <f t="shared" si="17"/>
        <v>0</v>
      </c>
      <c r="I196" s="280"/>
      <c r="J196" s="202" t="e">
        <f>IF(I196=("Comisario"),(VLOOKUP(I196,'Simulador Piramide-Salarios'!$F$57:$J$74,5,0)),(IF(I196=("Inspector General"),(VLOOKUP(I196,'Simulador Piramide-Salarios'!$F$57:$J$74,5,0)),(IF(I196=("Subinspector"),(VLOOKUP(I196,'Simulador Piramide-Salarios'!$F$57:$J$74,5,0)),(IF(I196=("Inspector"),(VLOOKUP(I196,'Simulador Piramide-Salarios'!$F$57:$J$74,5,0)),(IF(I196=("Inspector Jefe"),(VLOOKUP(I196,'Simulador Piramide-Salarios'!$F$57:$J$74,5,0)),(IF((IF((VLOOKUP(I196,'Simulador Piramide-Salarios'!$F$57:$J$74,3,0))&gt;0,(VLOOKUP(I196,'Simulador Piramide-Salarios'!$F$57:$J$74,3,0)),(VLOOKUP(I196,'Simulador Piramide-Salarios'!$E$57:$J$74,5,0))))&gt;0,(IF((VLOOKUP(I196,'Simulador Piramide-Salarios'!$F$57:$J$74,3,0))&gt;0,(VLOOKUP(I196,'Simulador Piramide-Salarios'!$F$57:$J$74,3,0)),(VLOOKUP(I196,'Simulador Piramide-Salarios'!$E$57:$J$74,5,0)))),(VLOOKUP(I196,'Simulador Piramide-Salarios'!$D$57:$J$74,7,0)))))))))))))</f>
        <v>#N/A</v>
      </c>
      <c r="K196" s="200" t="e">
        <f t="shared" si="18"/>
        <v>#N/A</v>
      </c>
      <c r="L196" s="200" t="e">
        <f t="shared" si="19"/>
        <v>#N/A</v>
      </c>
      <c r="M196" s="211" t="e">
        <f t="shared" si="20"/>
        <v>#N/A</v>
      </c>
      <c r="N196" s="201" t="e">
        <f t="shared" si="21"/>
        <v>#N/A</v>
      </c>
      <c r="O196" s="198">
        <v>0</v>
      </c>
      <c r="P196" s="198">
        <v>0</v>
      </c>
      <c r="Q196" s="200" t="e">
        <f t="shared" si="22"/>
        <v>#N/A</v>
      </c>
      <c r="Z196" s="260"/>
    </row>
    <row r="197" spans="1:26" x14ac:dyDescent="0.25">
      <c r="A197" s="180">
        <f t="shared" si="23"/>
        <v>186</v>
      </c>
      <c r="B197" s="296"/>
      <c r="C197" s="306"/>
      <c r="D197" s="304"/>
      <c r="E197" s="305"/>
      <c r="F197" s="296"/>
      <c r="G197" s="216">
        <f t="shared" si="16"/>
        <v>0</v>
      </c>
      <c r="H197" s="279">
        <f t="shared" si="17"/>
        <v>0</v>
      </c>
      <c r="I197" s="280"/>
      <c r="J197" s="202" t="e">
        <f>IF(I197=("Comisario"),(VLOOKUP(I197,'Simulador Piramide-Salarios'!$F$57:$J$74,5,0)),(IF(I197=("Inspector General"),(VLOOKUP(I197,'Simulador Piramide-Salarios'!$F$57:$J$74,5,0)),(IF(I197=("Subinspector"),(VLOOKUP(I197,'Simulador Piramide-Salarios'!$F$57:$J$74,5,0)),(IF(I197=("Inspector"),(VLOOKUP(I197,'Simulador Piramide-Salarios'!$F$57:$J$74,5,0)),(IF(I197=("Inspector Jefe"),(VLOOKUP(I197,'Simulador Piramide-Salarios'!$F$57:$J$74,5,0)),(IF((IF((VLOOKUP(I197,'Simulador Piramide-Salarios'!$F$57:$J$74,3,0))&gt;0,(VLOOKUP(I197,'Simulador Piramide-Salarios'!$F$57:$J$74,3,0)),(VLOOKUP(I197,'Simulador Piramide-Salarios'!$E$57:$J$74,5,0))))&gt;0,(IF((VLOOKUP(I197,'Simulador Piramide-Salarios'!$F$57:$J$74,3,0))&gt;0,(VLOOKUP(I197,'Simulador Piramide-Salarios'!$F$57:$J$74,3,0)),(VLOOKUP(I197,'Simulador Piramide-Salarios'!$E$57:$J$74,5,0)))),(VLOOKUP(I197,'Simulador Piramide-Salarios'!$D$57:$J$74,7,0)))))))))))))</f>
        <v>#N/A</v>
      </c>
      <c r="K197" s="200" t="e">
        <f t="shared" si="18"/>
        <v>#N/A</v>
      </c>
      <c r="L197" s="200" t="e">
        <f t="shared" si="19"/>
        <v>#N/A</v>
      </c>
      <c r="M197" s="211" t="e">
        <f t="shared" si="20"/>
        <v>#N/A</v>
      </c>
      <c r="N197" s="201" t="e">
        <f t="shared" si="21"/>
        <v>#N/A</v>
      </c>
      <c r="O197" s="198">
        <v>0</v>
      </c>
      <c r="P197" s="198">
        <v>0</v>
      </c>
      <c r="Q197" s="200" t="e">
        <f t="shared" si="22"/>
        <v>#N/A</v>
      </c>
      <c r="Z197" s="260"/>
    </row>
    <row r="198" spans="1:26" x14ac:dyDescent="0.25">
      <c r="A198" s="180">
        <f t="shared" si="23"/>
        <v>187</v>
      </c>
      <c r="B198" s="296"/>
      <c r="C198" s="306"/>
      <c r="D198" s="304"/>
      <c r="E198" s="305"/>
      <c r="F198" s="296"/>
      <c r="G198" s="216">
        <f t="shared" si="16"/>
        <v>0</v>
      </c>
      <c r="H198" s="279">
        <f t="shared" si="17"/>
        <v>0</v>
      </c>
      <c r="I198" s="280"/>
      <c r="J198" s="202" t="e">
        <f>IF(I198=("Comisario"),(VLOOKUP(I198,'Simulador Piramide-Salarios'!$F$57:$J$74,5,0)),(IF(I198=("Inspector General"),(VLOOKUP(I198,'Simulador Piramide-Salarios'!$F$57:$J$74,5,0)),(IF(I198=("Subinspector"),(VLOOKUP(I198,'Simulador Piramide-Salarios'!$F$57:$J$74,5,0)),(IF(I198=("Inspector"),(VLOOKUP(I198,'Simulador Piramide-Salarios'!$F$57:$J$74,5,0)),(IF(I198=("Inspector Jefe"),(VLOOKUP(I198,'Simulador Piramide-Salarios'!$F$57:$J$74,5,0)),(IF((IF((VLOOKUP(I198,'Simulador Piramide-Salarios'!$F$57:$J$74,3,0))&gt;0,(VLOOKUP(I198,'Simulador Piramide-Salarios'!$F$57:$J$74,3,0)),(VLOOKUP(I198,'Simulador Piramide-Salarios'!$E$57:$J$74,5,0))))&gt;0,(IF((VLOOKUP(I198,'Simulador Piramide-Salarios'!$F$57:$J$74,3,0))&gt;0,(VLOOKUP(I198,'Simulador Piramide-Salarios'!$F$57:$J$74,3,0)),(VLOOKUP(I198,'Simulador Piramide-Salarios'!$E$57:$J$74,5,0)))),(VLOOKUP(I198,'Simulador Piramide-Salarios'!$D$57:$J$74,7,0)))))))))))))</f>
        <v>#N/A</v>
      </c>
      <c r="K198" s="200" t="e">
        <f t="shared" si="18"/>
        <v>#N/A</v>
      </c>
      <c r="L198" s="200" t="e">
        <f t="shared" si="19"/>
        <v>#N/A</v>
      </c>
      <c r="M198" s="211" t="e">
        <f t="shared" si="20"/>
        <v>#N/A</v>
      </c>
      <c r="N198" s="201" t="e">
        <f t="shared" si="21"/>
        <v>#N/A</v>
      </c>
      <c r="O198" s="198">
        <v>0</v>
      </c>
      <c r="P198" s="198">
        <v>0</v>
      </c>
      <c r="Q198" s="200" t="e">
        <f t="shared" si="22"/>
        <v>#N/A</v>
      </c>
      <c r="Z198" s="260"/>
    </row>
    <row r="199" spans="1:26" x14ac:dyDescent="0.25">
      <c r="A199" s="180">
        <f t="shared" si="23"/>
        <v>188</v>
      </c>
      <c r="B199" s="296"/>
      <c r="C199" s="306"/>
      <c r="D199" s="304"/>
      <c r="E199" s="305"/>
      <c r="F199" s="296"/>
      <c r="G199" s="216">
        <f t="shared" si="16"/>
        <v>0</v>
      </c>
      <c r="H199" s="279">
        <f t="shared" si="17"/>
        <v>0</v>
      </c>
      <c r="I199" s="280"/>
      <c r="J199" s="202" t="e">
        <f>IF(I199=("Comisario"),(VLOOKUP(I199,'Simulador Piramide-Salarios'!$F$57:$J$74,5,0)),(IF(I199=("Inspector General"),(VLOOKUP(I199,'Simulador Piramide-Salarios'!$F$57:$J$74,5,0)),(IF(I199=("Subinspector"),(VLOOKUP(I199,'Simulador Piramide-Salarios'!$F$57:$J$74,5,0)),(IF(I199=("Inspector"),(VLOOKUP(I199,'Simulador Piramide-Salarios'!$F$57:$J$74,5,0)),(IF(I199=("Inspector Jefe"),(VLOOKUP(I199,'Simulador Piramide-Salarios'!$F$57:$J$74,5,0)),(IF((IF((VLOOKUP(I199,'Simulador Piramide-Salarios'!$F$57:$J$74,3,0))&gt;0,(VLOOKUP(I199,'Simulador Piramide-Salarios'!$F$57:$J$74,3,0)),(VLOOKUP(I199,'Simulador Piramide-Salarios'!$E$57:$J$74,5,0))))&gt;0,(IF((VLOOKUP(I199,'Simulador Piramide-Salarios'!$F$57:$J$74,3,0))&gt;0,(VLOOKUP(I199,'Simulador Piramide-Salarios'!$F$57:$J$74,3,0)),(VLOOKUP(I199,'Simulador Piramide-Salarios'!$E$57:$J$74,5,0)))),(VLOOKUP(I199,'Simulador Piramide-Salarios'!$D$57:$J$74,7,0)))))))))))))</f>
        <v>#N/A</v>
      </c>
      <c r="K199" s="200" t="e">
        <f t="shared" si="18"/>
        <v>#N/A</v>
      </c>
      <c r="L199" s="200" t="e">
        <f t="shared" si="19"/>
        <v>#N/A</v>
      </c>
      <c r="M199" s="211" t="e">
        <f t="shared" si="20"/>
        <v>#N/A</v>
      </c>
      <c r="N199" s="201" t="e">
        <f t="shared" si="21"/>
        <v>#N/A</v>
      </c>
      <c r="O199" s="198">
        <v>0</v>
      </c>
      <c r="P199" s="198">
        <v>0</v>
      </c>
      <c r="Q199" s="200" t="e">
        <f t="shared" si="22"/>
        <v>#N/A</v>
      </c>
      <c r="Z199" s="260"/>
    </row>
    <row r="200" spans="1:26" x14ac:dyDescent="0.25">
      <c r="A200" s="180">
        <f t="shared" si="23"/>
        <v>189</v>
      </c>
      <c r="B200" s="296"/>
      <c r="C200" s="306"/>
      <c r="D200" s="304"/>
      <c r="E200" s="305"/>
      <c r="F200" s="296"/>
      <c r="G200" s="216">
        <f t="shared" si="16"/>
        <v>0</v>
      </c>
      <c r="H200" s="279">
        <f t="shared" si="17"/>
        <v>0</v>
      </c>
      <c r="I200" s="280"/>
      <c r="J200" s="202" t="e">
        <f>IF(I200=("Comisario"),(VLOOKUP(I200,'Simulador Piramide-Salarios'!$F$57:$J$74,5,0)),(IF(I200=("Inspector General"),(VLOOKUP(I200,'Simulador Piramide-Salarios'!$F$57:$J$74,5,0)),(IF(I200=("Subinspector"),(VLOOKUP(I200,'Simulador Piramide-Salarios'!$F$57:$J$74,5,0)),(IF(I200=("Inspector"),(VLOOKUP(I200,'Simulador Piramide-Salarios'!$F$57:$J$74,5,0)),(IF(I200=("Inspector Jefe"),(VLOOKUP(I200,'Simulador Piramide-Salarios'!$F$57:$J$74,5,0)),(IF((IF((VLOOKUP(I200,'Simulador Piramide-Salarios'!$F$57:$J$74,3,0))&gt;0,(VLOOKUP(I200,'Simulador Piramide-Salarios'!$F$57:$J$74,3,0)),(VLOOKUP(I200,'Simulador Piramide-Salarios'!$E$57:$J$74,5,0))))&gt;0,(IF((VLOOKUP(I200,'Simulador Piramide-Salarios'!$F$57:$J$74,3,0))&gt;0,(VLOOKUP(I200,'Simulador Piramide-Salarios'!$F$57:$J$74,3,0)),(VLOOKUP(I200,'Simulador Piramide-Salarios'!$E$57:$J$74,5,0)))),(VLOOKUP(I200,'Simulador Piramide-Salarios'!$D$57:$J$74,7,0)))))))))))))</f>
        <v>#N/A</v>
      </c>
      <c r="K200" s="200" t="e">
        <f t="shared" si="18"/>
        <v>#N/A</v>
      </c>
      <c r="L200" s="200" t="e">
        <f t="shared" si="19"/>
        <v>#N/A</v>
      </c>
      <c r="M200" s="211" t="e">
        <f t="shared" si="20"/>
        <v>#N/A</v>
      </c>
      <c r="N200" s="201" t="e">
        <f t="shared" si="21"/>
        <v>#N/A</v>
      </c>
      <c r="O200" s="198">
        <v>0</v>
      </c>
      <c r="P200" s="198">
        <v>0</v>
      </c>
      <c r="Q200" s="200" t="e">
        <f t="shared" si="22"/>
        <v>#N/A</v>
      </c>
      <c r="Z200" s="260"/>
    </row>
    <row r="201" spans="1:26" x14ac:dyDescent="0.25">
      <c r="A201" s="180">
        <f t="shared" si="23"/>
        <v>190</v>
      </c>
      <c r="B201" s="296"/>
      <c r="C201" s="306"/>
      <c r="D201" s="304"/>
      <c r="E201" s="305"/>
      <c r="F201" s="296"/>
      <c r="G201" s="216">
        <f t="shared" si="16"/>
        <v>0</v>
      </c>
      <c r="H201" s="279">
        <f t="shared" si="17"/>
        <v>0</v>
      </c>
      <c r="I201" s="280"/>
      <c r="J201" s="202" t="e">
        <f>IF(I201=("Comisario"),(VLOOKUP(I201,'Simulador Piramide-Salarios'!$F$57:$J$74,5,0)),(IF(I201=("Inspector General"),(VLOOKUP(I201,'Simulador Piramide-Salarios'!$F$57:$J$74,5,0)),(IF(I201=("Subinspector"),(VLOOKUP(I201,'Simulador Piramide-Salarios'!$F$57:$J$74,5,0)),(IF(I201=("Inspector"),(VLOOKUP(I201,'Simulador Piramide-Salarios'!$F$57:$J$74,5,0)),(IF(I201=("Inspector Jefe"),(VLOOKUP(I201,'Simulador Piramide-Salarios'!$F$57:$J$74,5,0)),(IF((IF((VLOOKUP(I201,'Simulador Piramide-Salarios'!$F$57:$J$74,3,0))&gt;0,(VLOOKUP(I201,'Simulador Piramide-Salarios'!$F$57:$J$74,3,0)),(VLOOKUP(I201,'Simulador Piramide-Salarios'!$E$57:$J$74,5,0))))&gt;0,(IF((VLOOKUP(I201,'Simulador Piramide-Salarios'!$F$57:$J$74,3,0))&gt;0,(VLOOKUP(I201,'Simulador Piramide-Salarios'!$F$57:$J$74,3,0)),(VLOOKUP(I201,'Simulador Piramide-Salarios'!$E$57:$J$74,5,0)))),(VLOOKUP(I201,'Simulador Piramide-Salarios'!$D$57:$J$74,7,0)))))))))))))</f>
        <v>#N/A</v>
      </c>
      <c r="K201" s="200" t="e">
        <f t="shared" si="18"/>
        <v>#N/A</v>
      </c>
      <c r="L201" s="200" t="e">
        <f t="shared" si="19"/>
        <v>#N/A</v>
      </c>
      <c r="M201" s="211" t="e">
        <f t="shared" si="20"/>
        <v>#N/A</v>
      </c>
      <c r="N201" s="201" t="e">
        <f t="shared" si="21"/>
        <v>#N/A</v>
      </c>
      <c r="O201" s="198">
        <v>0</v>
      </c>
      <c r="P201" s="198">
        <v>0</v>
      </c>
      <c r="Q201" s="200" t="e">
        <f t="shared" si="22"/>
        <v>#N/A</v>
      </c>
      <c r="Z201" s="260"/>
    </row>
    <row r="202" spans="1:26" x14ac:dyDescent="0.25">
      <c r="A202" s="180">
        <f t="shared" si="23"/>
        <v>191</v>
      </c>
      <c r="B202" s="296"/>
      <c r="C202" s="306"/>
      <c r="D202" s="304"/>
      <c r="E202" s="305"/>
      <c r="F202" s="296"/>
      <c r="G202" s="216">
        <f t="shared" si="16"/>
        <v>0</v>
      </c>
      <c r="H202" s="279">
        <f t="shared" si="17"/>
        <v>0</v>
      </c>
      <c r="I202" s="280"/>
      <c r="J202" s="202" t="e">
        <f>IF(I202=("Comisario"),(VLOOKUP(I202,'Simulador Piramide-Salarios'!$F$57:$J$74,5,0)),(IF(I202=("Inspector General"),(VLOOKUP(I202,'Simulador Piramide-Salarios'!$F$57:$J$74,5,0)),(IF(I202=("Subinspector"),(VLOOKUP(I202,'Simulador Piramide-Salarios'!$F$57:$J$74,5,0)),(IF(I202=("Inspector"),(VLOOKUP(I202,'Simulador Piramide-Salarios'!$F$57:$J$74,5,0)),(IF(I202=("Inspector Jefe"),(VLOOKUP(I202,'Simulador Piramide-Salarios'!$F$57:$J$74,5,0)),(IF((IF((VLOOKUP(I202,'Simulador Piramide-Salarios'!$F$57:$J$74,3,0))&gt;0,(VLOOKUP(I202,'Simulador Piramide-Salarios'!$F$57:$J$74,3,0)),(VLOOKUP(I202,'Simulador Piramide-Salarios'!$E$57:$J$74,5,0))))&gt;0,(IF((VLOOKUP(I202,'Simulador Piramide-Salarios'!$F$57:$J$74,3,0))&gt;0,(VLOOKUP(I202,'Simulador Piramide-Salarios'!$F$57:$J$74,3,0)),(VLOOKUP(I202,'Simulador Piramide-Salarios'!$E$57:$J$74,5,0)))),(VLOOKUP(I202,'Simulador Piramide-Salarios'!$D$57:$J$74,7,0)))))))))))))</f>
        <v>#N/A</v>
      </c>
      <c r="K202" s="200" t="e">
        <f t="shared" si="18"/>
        <v>#N/A</v>
      </c>
      <c r="L202" s="200" t="e">
        <f t="shared" si="19"/>
        <v>#N/A</v>
      </c>
      <c r="M202" s="211" t="e">
        <f t="shared" si="20"/>
        <v>#N/A</v>
      </c>
      <c r="N202" s="201" t="e">
        <f t="shared" si="21"/>
        <v>#N/A</v>
      </c>
      <c r="O202" s="198">
        <v>0</v>
      </c>
      <c r="P202" s="198">
        <v>0</v>
      </c>
      <c r="Q202" s="200" t="e">
        <f t="shared" si="22"/>
        <v>#N/A</v>
      </c>
      <c r="Z202" s="260"/>
    </row>
    <row r="203" spans="1:26" x14ac:dyDescent="0.25">
      <c r="A203" s="180">
        <f t="shared" si="23"/>
        <v>192</v>
      </c>
      <c r="B203" s="296"/>
      <c r="C203" s="306"/>
      <c r="D203" s="304"/>
      <c r="E203" s="305"/>
      <c r="F203" s="296"/>
      <c r="G203" s="216">
        <f t="shared" si="16"/>
        <v>0</v>
      </c>
      <c r="H203" s="279">
        <f t="shared" si="17"/>
        <v>0</v>
      </c>
      <c r="I203" s="280"/>
      <c r="J203" s="202" t="e">
        <f>IF(I203=("Comisario"),(VLOOKUP(I203,'Simulador Piramide-Salarios'!$F$57:$J$74,5,0)),(IF(I203=("Inspector General"),(VLOOKUP(I203,'Simulador Piramide-Salarios'!$F$57:$J$74,5,0)),(IF(I203=("Subinspector"),(VLOOKUP(I203,'Simulador Piramide-Salarios'!$F$57:$J$74,5,0)),(IF(I203=("Inspector"),(VLOOKUP(I203,'Simulador Piramide-Salarios'!$F$57:$J$74,5,0)),(IF(I203=("Inspector Jefe"),(VLOOKUP(I203,'Simulador Piramide-Salarios'!$F$57:$J$74,5,0)),(IF((IF((VLOOKUP(I203,'Simulador Piramide-Salarios'!$F$57:$J$74,3,0))&gt;0,(VLOOKUP(I203,'Simulador Piramide-Salarios'!$F$57:$J$74,3,0)),(VLOOKUP(I203,'Simulador Piramide-Salarios'!$E$57:$J$74,5,0))))&gt;0,(IF((VLOOKUP(I203,'Simulador Piramide-Salarios'!$F$57:$J$74,3,0))&gt;0,(VLOOKUP(I203,'Simulador Piramide-Salarios'!$F$57:$J$74,3,0)),(VLOOKUP(I203,'Simulador Piramide-Salarios'!$E$57:$J$74,5,0)))),(VLOOKUP(I203,'Simulador Piramide-Salarios'!$D$57:$J$74,7,0)))))))))))))</f>
        <v>#N/A</v>
      </c>
      <c r="K203" s="200" t="e">
        <f t="shared" si="18"/>
        <v>#N/A</v>
      </c>
      <c r="L203" s="200" t="e">
        <f t="shared" si="19"/>
        <v>#N/A</v>
      </c>
      <c r="M203" s="211" t="e">
        <f t="shared" si="20"/>
        <v>#N/A</v>
      </c>
      <c r="N203" s="201" t="e">
        <f t="shared" si="21"/>
        <v>#N/A</v>
      </c>
      <c r="O203" s="198">
        <v>0</v>
      </c>
      <c r="P203" s="198">
        <v>0</v>
      </c>
      <c r="Q203" s="200" t="e">
        <f t="shared" si="22"/>
        <v>#N/A</v>
      </c>
      <c r="Z203" s="260"/>
    </row>
    <row r="204" spans="1:26" x14ac:dyDescent="0.25">
      <c r="A204" s="180">
        <f t="shared" si="23"/>
        <v>193</v>
      </c>
      <c r="B204" s="296"/>
      <c r="C204" s="306"/>
      <c r="D204" s="304"/>
      <c r="E204" s="305"/>
      <c r="F204" s="296"/>
      <c r="G204" s="216">
        <f t="shared" si="16"/>
        <v>0</v>
      </c>
      <c r="H204" s="279">
        <f t="shared" si="17"/>
        <v>0</v>
      </c>
      <c r="I204" s="280"/>
      <c r="J204" s="202" t="e">
        <f>IF(I204=("Comisario"),(VLOOKUP(I204,'Simulador Piramide-Salarios'!$F$57:$J$74,5,0)),(IF(I204=("Inspector General"),(VLOOKUP(I204,'Simulador Piramide-Salarios'!$F$57:$J$74,5,0)),(IF(I204=("Subinspector"),(VLOOKUP(I204,'Simulador Piramide-Salarios'!$F$57:$J$74,5,0)),(IF(I204=("Inspector"),(VLOOKUP(I204,'Simulador Piramide-Salarios'!$F$57:$J$74,5,0)),(IF(I204=("Inspector Jefe"),(VLOOKUP(I204,'Simulador Piramide-Salarios'!$F$57:$J$74,5,0)),(IF((IF((VLOOKUP(I204,'Simulador Piramide-Salarios'!$F$57:$J$74,3,0))&gt;0,(VLOOKUP(I204,'Simulador Piramide-Salarios'!$F$57:$J$74,3,0)),(VLOOKUP(I204,'Simulador Piramide-Salarios'!$E$57:$J$74,5,0))))&gt;0,(IF((VLOOKUP(I204,'Simulador Piramide-Salarios'!$F$57:$J$74,3,0))&gt;0,(VLOOKUP(I204,'Simulador Piramide-Salarios'!$F$57:$J$74,3,0)),(VLOOKUP(I204,'Simulador Piramide-Salarios'!$E$57:$J$74,5,0)))),(VLOOKUP(I204,'Simulador Piramide-Salarios'!$D$57:$J$74,7,0)))))))))))))</f>
        <v>#N/A</v>
      </c>
      <c r="K204" s="200" t="e">
        <f t="shared" si="18"/>
        <v>#N/A</v>
      </c>
      <c r="L204" s="200" t="e">
        <f t="shared" si="19"/>
        <v>#N/A</v>
      </c>
      <c r="M204" s="211" t="e">
        <f t="shared" si="20"/>
        <v>#N/A</v>
      </c>
      <c r="N204" s="201" t="e">
        <f t="shared" si="21"/>
        <v>#N/A</v>
      </c>
      <c r="O204" s="198">
        <v>0</v>
      </c>
      <c r="P204" s="198">
        <v>0</v>
      </c>
      <c r="Q204" s="200" t="e">
        <f t="shared" si="22"/>
        <v>#N/A</v>
      </c>
      <c r="Z204" s="260"/>
    </row>
    <row r="205" spans="1:26" x14ac:dyDescent="0.25">
      <c r="A205" s="180">
        <f t="shared" si="23"/>
        <v>194</v>
      </c>
      <c r="B205" s="296"/>
      <c r="C205" s="306"/>
      <c r="D205" s="304"/>
      <c r="E205" s="305"/>
      <c r="F205" s="296"/>
      <c r="G205" s="216">
        <f t="shared" ref="G205:G268" si="24">+I205</f>
        <v>0</v>
      </c>
      <c r="H205" s="279">
        <f t="shared" ref="H205:H268" si="25">E205+F205</f>
        <v>0</v>
      </c>
      <c r="I205" s="280"/>
      <c r="J205" s="202" t="e">
        <f>IF(I205=("Comisario"),(VLOOKUP(I205,'Simulador Piramide-Salarios'!$F$57:$J$74,5,0)),(IF(I205=("Inspector General"),(VLOOKUP(I205,'Simulador Piramide-Salarios'!$F$57:$J$74,5,0)),(IF(I205=("Subinspector"),(VLOOKUP(I205,'Simulador Piramide-Salarios'!$F$57:$J$74,5,0)),(IF(I205=("Inspector"),(VLOOKUP(I205,'Simulador Piramide-Salarios'!$F$57:$J$74,5,0)),(IF(I205=("Inspector Jefe"),(VLOOKUP(I205,'Simulador Piramide-Salarios'!$F$57:$J$74,5,0)),(IF((IF((VLOOKUP(I205,'Simulador Piramide-Salarios'!$F$57:$J$74,3,0))&gt;0,(VLOOKUP(I205,'Simulador Piramide-Salarios'!$F$57:$J$74,3,0)),(VLOOKUP(I205,'Simulador Piramide-Salarios'!$E$57:$J$74,5,0))))&gt;0,(IF((VLOOKUP(I205,'Simulador Piramide-Salarios'!$F$57:$J$74,3,0))&gt;0,(VLOOKUP(I205,'Simulador Piramide-Salarios'!$F$57:$J$74,3,0)),(VLOOKUP(I205,'Simulador Piramide-Salarios'!$E$57:$J$74,5,0)))),(VLOOKUP(I205,'Simulador Piramide-Salarios'!$D$57:$J$74,7,0)))))))))))))</f>
        <v>#N/A</v>
      </c>
      <c r="K205" s="200" t="e">
        <f t="shared" ref="K205:K268" si="26">J205-H205</f>
        <v>#N/A</v>
      </c>
      <c r="L205" s="200" t="e">
        <f t="shared" ref="L205:L268" si="27">K205*L$8</f>
        <v>#N/A</v>
      </c>
      <c r="M205" s="211" t="e">
        <f t="shared" ref="M205:M268" si="28">K205/H205</f>
        <v>#N/A</v>
      </c>
      <c r="N205" s="201" t="e">
        <f t="shared" ref="N205:N268" si="29">IF(H205-J205&lt;=0,0,H205-J205)</f>
        <v>#N/A</v>
      </c>
      <c r="O205" s="198">
        <v>0</v>
      </c>
      <c r="P205" s="198">
        <v>0</v>
      </c>
      <c r="Q205" s="200" t="e">
        <f t="shared" ref="Q205:Q268" si="30">IF(L205&lt;=0,0,L205)</f>
        <v>#N/A</v>
      </c>
      <c r="Z205" s="260"/>
    </row>
    <row r="206" spans="1:26" x14ac:dyDescent="0.25">
      <c r="A206" s="180">
        <f t="shared" si="23"/>
        <v>195</v>
      </c>
      <c r="B206" s="296"/>
      <c r="C206" s="306"/>
      <c r="D206" s="304"/>
      <c r="E206" s="305"/>
      <c r="F206" s="296"/>
      <c r="G206" s="216">
        <f t="shared" si="24"/>
        <v>0</v>
      </c>
      <c r="H206" s="279">
        <f t="shared" si="25"/>
        <v>0</v>
      </c>
      <c r="I206" s="280"/>
      <c r="J206" s="202" t="e">
        <f>IF(I206=("Comisario"),(VLOOKUP(I206,'Simulador Piramide-Salarios'!$F$57:$J$74,5,0)),(IF(I206=("Inspector General"),(VLOOKUP(I206,'Simulador Piramide-Salarios'!$F$57:$J$74,5,0)),(IF(I206=("Subinspector"),(VLOOKUP(I206,'Simulador Piramide-Salarios'!$F$57:$J$74,5,0)),(IF(I206=("Inspector"),(VLOOKUP(I206,'Simulador Piramide-Salarios'!$F$57:$J$74,5,0)),(IF(I206=("Inspector Jefe"),(VLOOKUP(I206,'Simulador Piramide-Salarios'!$F$57:$J$74,5,0)),(IF((IF((VLOOKUP(I206,'Simulador Piramide-Salarios'!$F$57:$J$74,3,0))&gt;0,(VLOOKUP(I206,'Simulador Piramide-Salarios'!$F$57:$J$74,3,0)),(VLOOKUP(I206,'Simulador Piramide-Salarios'!$E$57:$J$74,5,0))))&gt;0,(IF((VLOOKUP(I206,'Simulador Piramide-Salarios'!$F$57:$J$74,3,0))&gt;0,(VLOOKUP(I206,'Simulador Piramide-Salarios'!$F$57:$J$74,3,0)),(VLOOKUP(I206,'Simulador Piramide-Salarios'!$E$57:$J$74,5,0)))),(VLOOKUP(I206,'Simulador Piramide-Salarios'!$D$57:$J$74,7,0)))))))))))))</f>
        <v>#N/A</v>
      </c>
      <c r="K206" s="200" t="e">
        <f t="shared" si="26"/>
        <v>#N/A</v>
      </c>
      <c r="L206" s="200" t="e">
        <f t="shared" si="27"/>
        <v>#N/A</v>
      </c>
      <c r="M206" s="211" t="e">
        <f t="shared" si="28"/>
        <v>#N/A</v>
      </c>
      <c r="N206" s="201" t="e">
        <f t="shared" si="29"/>
        <v>#N/A</v>
      </c>
      <c r="O206" s="198">
        <v>0</v>
      </c>
      <c r="P206" s="198">
        <v>0</v>
      </c>
      <c r="Q206" s="200" t="e">
        <f t="shared" si="30"/>
        <v>#N/A</v>
      </c>
      <c r="Z206" s="260"/>
    </row>
    <row r="207" spans="1:26" x14ac:dyDescent="0.25">
      <c r="A207" s="180">
        <f t="shared" si="23"/>
        <v>196</v>
      </c>
      <c r="B207" s="296"/>
      <c r="C207" s="306"/>
      <c r="D207" s="304"/>
      <c r="E207" s="305"/>
      <c r="F207" s="296"/>
      <c r="G207" s="216">
        <f t="shared" si="24"/>
        <v>0</v>
      </c>
      <c r="H207" s="279">
        <f t="shared" si="25"/>
        <v>0</v>
      </c>
      <c r="I207" s="280"/>
      <c r="J207" s="202" t="e">
        <f>IF(I207=("Comisario"),(VLOOKUP(I207,'Simulador Piramide-Salarios'!$F$57:$J$74,5,0)),(IF(I207=("Inspector General"),(VLOOKUP(I207,'Simulador Piramide-Salarios'!$F$57:$J$74,5,0)),(IF(I207=("Subinspector"),(VLOOKUP(I207,'Simulador Piramide-Salarios'!$F$57:$J$74,5,0)),(IF(I207=("Inspector"),(VLOOKUP(I207,'Simulador Piramide-Salarios'!$F$57:$J$74,5,0)),(IF(I207=("Inspector Jefe"),(VLOOKUP(I207,'Simulador Piramide-Salarios'!$F$57:$J$74,5,0)),(IF((IF((VLOOKUP(I207,'Simulador Piramide-Salarios'!$F$57:$J$74,3,0))&gt;0,(VLOOKUP(I207,'Simulador Piramide-Salarios'!$F$57:$J$74,3,0)),(VLOOKUP(I207,'Simulador Piramide-Salarios'!$E$57:$J$74,5,0))))&gt;0,(IF((VLOOKUP(I207,'Simulador Piramide-Salarios'!$F$57:$J$74,3,0))&gt;0,(VLOOKUP(I207,'Simulador Piramide-Salarios'!$F$57:$J$74,3,0)),(VLOOKUP(I207,'Simulador Piramide-Salarios'!$E$57:$J$74,5,0)))),(VLOOKUP(I207,'Simulador Piramide-Salarios'!$D$57:$J$74,7,0)))))))))))))</f>
        <v>#N/A</v>
      </c>
      <c r="K207" s="200" t="e">
        <f t="shared" si="26"/>
        <v>#N/A</v>
      </c>
      <c r="L207" s="200" t="e">
        <f t="shared" si="27"/>
        <v>#N/A</v>
      </c>
      <c r="M207" s="211" t="e">
        <f t="shared" si="28"/>
        <v>#N/A</v>
      </c>
      <c r="N207" s="201" t="e">
        <f t="shared" si="29"/>
        <v>#N/A</v>
      </c>
      <c r="O207" s="198">
        <v>0</v>
      </c>
      <c r="P207" s="198">
        <v>0</v>
      </c>
      <c r="Q207" s="200" t="e">
        <f t="shared" si="30"/>
        <v>#N/A</v>
      </c>
      <c r="Z207" s="260"/>
    </row>
    <row r="208" spans="1:26" x14ac:dyDescent="0.25">
      <c r="A208" s="180">
        <f t="shared" si="23"/>
        <v>197</v>
      </c>
      <c r="B208" s="296"/>
      <c r="C208" s="306"/>
      <c r="D208" s="304"/>
      <c r="E208" s="305"/>
      <c r="F208" s="296"/>
      <c r="G208" s="216">
        <f t="shared" si="24"/>
        <v>0</v>
      </c>
      <c r="H208" s="279">
        <f t="shared" si="25"/>
        <v>0</v>
      </c>
      <c r="I208" s="280"/>
      <c r="J208" s="202" t="e">
        <f>IF(I208=("Comisario"),(VLOOKUP(I208,'Simulador Piramide-Salarios'!$F$57:$J$74,5,0)),(IF(I208=("Inspector General"),(VLOOKUP(I208,'Simulador Piramide-Salarios'!$F$57:$J$74,5,0)),(IF(I208=("Subinspector"),(VLOOKUP(I208,'Simulador Piramide-Salarios'!$F$57:$J$74,5,0)),(IF(I208=("Inspector"),(VLOOKUP(I208,'Simulador Piramide-Salarios'!$F$57:$J$74,5,0)),(IF(I208=("Inspector Jefe"),(VLOOKUP(I208,'Simulador Piramide-Salarios'!$F$57:$J$74,5,0)),(IF((IF((VLOOKUP(I208,'Simulador Piramide-Salarios'!$F$57:$J$74,3,0))&gt;0,(VLOOKUP(I208,'Simulador Piramide-Salarios'!$F$57:$J$74,3,0)),(VLOOKUP(I208,'Simulador Piramide-Salarios'!$E$57:$J$74,5,0))))&gt;0,(IF((VLOOKUP(I208,'Simulador Piramide-Salarios'!$F$57:$J$74,3,0))&gt;0,(VLOOKUP(I208,'Simulador Piramide-Salarios'!$F$57:$J$74,3,0)),(VLOOKUP(I208,'Simulador Piramide-Salarios'!$E$57:$J$74,5,0)))),(VLOOKUP(I208,'Simulador Piramide-Salarios'!$D$57:$J$74,7,0)))))))))))))</f>
        <v>#N/A</v>
      </c>
      <c r="K208" s="200" t="e">
        <f t="shared" si="26"/>
        <v>#N/A</v>
      </c>
      <c r="L208" s="200" t="e">
        <f t="shared" si="27"/>
        <v>#N/A</v>
      </c>
      <c r="M208" s="211" t="e">
        <f t="shared" si="28"/>
        <v>#N/A</v>
      </c>
      <c r="N208" s="201" t="e">
        <f t="shared" si="29"/>
        <v>#N/A</v>
      </c>
      <c r="O208" s="198">
        <v>0</v>
      </c>
      <c r="P208" s="198">
        <v>0</v>
      </c>
      <c r="Q208" s="200" t="e">
        <f t="shared" si="30"/>
        <v>#N/A</v>
      </c>
      <c r="Z208" s="260"/>
    </row>
    <row r="209" spans="1:26" x14ac:dyDescent="0.25">
      <c r="A209" s="180">
        <f t="shared" si="23"/>
        <v>198</v>
      </c>
      <c r="B209" s="296"/>
      <c r="C209" s="306"/>
      <c r="D209" s="304"/>
      <c r="E209" s="305"/>
      <c r="F209" s="296"/>
      <c r="G209" s="216">
        <f t="shared" si="24"/>
        <v>0</v>
      </c>
      <c r="H209" s="279">
        <f t="shared" si="25"/>
        <v>0</v>
      </c>
      <c r="I209" s="280"/>
      <c r="J209" s="202" t="e">
        <f>IF(I209=("Comisario"),(VLOOKUP(I209,'Simulador Piramide-Salarios'!$F$57:$J$74,5,0)),(IF(I209=("Inspector General"),(VLOOKUP(I209,'Simulador Piramide-Salarios'!$F$57:$J$74,5,0)),(IF(I209=("Subinspector"),(VLOOKUP(I209,'Simulador Piramide-Salarios'!$F$57:$J$74,5,0)),(IF(I209=("Inspector"),(VLOOKUP(I209,'Simulador Piramide-Salarios'!$F$57:$J$74,5,0)),(IF(I209=("Inspector Jefe"),(VLOOKUP(I209,'Simulador Piramide-Salarios'!$F$57:$J$74,5,0)),(IF((IF((VLOOKUP(I209,'Simulador Piramide-Salarios'!$F$57:$J$74,3,0))&gt;0,(VLOOKUP(I209,'Simulador Piramide-Salarios'!$F$57:$J$74,3,0)),(VLOOKUP(I209,'Simulador Piramide-Salarios'!$E$57:$J$74,5,0))))&gt;0,(IF((VLOOKUP(I209,'Simulador Piramide-Salarios'!$F$57:$J$74,3,0))&gt;0,(VLOOKUP(I209,'Simulador Piramide-Salarios'!$F$57:$J$74,3,0)),(VLOOKUP(I209,'Simulador Piramide-Salarios'!$E$57:$J$74,5,0)))),(VLOOKUP(I209,'Simulador Piramide-Salarios'!$D$57:$J$74,7,0)))))))))))))</f>
        <v>#N/A</v>
      </c>
      <c r="K209" s="200" t="e">
        <f t="shared" si="26"/>
        <v>#N/A</v>
      </c>
      <c r="L209" s="200" t="e">
        <f t="shared" si="27"/>
        <v>#N/A</v>
      </c>
      <c r="M209" s="211" t="e">
        <f t="shared" si="28"/>
        <v>#N/A</v>
      </c>
      <c r="N209" s="201" t="e">
        <f t="shared" si="29"/>
        <v>#N/A</v>
      </c>
      <c r="O209" s="198">
        <v>0</v>
      </c>
      <c r="P209" s="198">
        <v>0</v>
      </c>
      <c r="Q209" s="200" t="e">
        <f t="shared" si="30"/>
        <v>#N/A</v>
      </c>
      <c r="Z209" s="260"/>
    </row>
    <row r="210" spans="1:26" x14ac:dyDescent="0.25">
      <c r="A210" s="180">
        <f t="shared" si="23"/>
        <v>199</v>
      </c>
      <c r="B210" s="296"/>
      <c r="C210" s="306"/>
      <c r="D210" s="304"/>
      <c r="E210" s="305"/>
      <c r="F210" s="296"/>
      <c r="G210" s="216">
        <f t="shared" si="24"/>
        <v>0</v>
      </c>
      <c r="H210" s="279">
        <f t="shared" si="25"/>
        <v>0</v>
      </c>
      <c r="I210" s="280"/>
      <c r="J210" s="202" t="e">
        <f>IF(I210=("Comisario"),(VLOOKUP(I210,'Simulador Piramide-Salarios'!$F$57:$J$74,5,0)),(IF(I210=("Inspector General"),(VLOOKUP(I210,'Simulador Piramide-Salarios'!$F$57:$J$74,5,0)),(IF(I210=("Subinspector"),(VLOOKUP(I210,'Simulador Piramide-Salarios'!$F$57:$J$74,5,0)),(IF(I210=("Inspector"),(VLOOKUP(I210,'Simulador Piramide-Salarios'!$F$57:$J$74,5,0)),(IF(I210=("Inspector Jefe"),(VLOOKUP(I210,'Simulador Piramide-Salarios'!$F$57:$J$74,5,0)),(IF((IF((VLOOKUP(I210,'Simulador Piramide-Salarios'!$F$57:$J$74,3,0))&gt;0,(VLOOKUP(I210,'Simulador Piramide-Salarios'!$F$57:$J$74,3,0)),(VLOOKUP(I210,'Simulador Piramide-Salarios'!$E$57:$J$74,5,0))))&gt;0,(IF((VLOOKUP(I210,'Simulador Piramide-Salarios'!$F$57:$J$74,3,0))&gt;0,(VLOOKUP(I210,'Simulador Piramide-Salarios'!$F$57:$J$74,3,0)),(VLOOKUP(I210,'Simulador Piramide-Salarios'!$E$57:$J$74,5,0)))),(VLOOKUP(I210,'Simulador Piramide-Salarios'!$D$57:$J$74,7,0)))))))))))))</f>
        <v>#N/A</v>
      </c>
      <c r="K210" s="200" t="e">
        <f t="shared" si="26"/>
        <v>#N/A</v>
      </c>
      <c r="L210" s="200" t="e">
        <f t="shared" si="27"/>
        <v>#N/A</v>
      </c>
      <c r="M210" s="211" t="e">
        <f t="shared" si="28"/>
        <v>#N/A</v>
      </c>
      <c r="N210" s="201" t="e">
        <f t="shared" si="29"/>
        <v>#N/A</v>
      </c>
      <c r="O210" s="198">
        <v>0</v>
      </c>
      <c r="P210" s="198">
        <v>0</v>
      </c>
      <c r="Q210" s="200" t="e">
        <f t="shared" si="30"/>
        <v>#N/A</v>
      </c>
      <c r="Z210" s="260"/>
    </row>
    <row r="211" spans="1:26" x14ac:dyDescent="0.25">
      <c r="A211" s="180">
        <f t="shared" si="23"/>
        <v>200</v>
      </c>
      <c r="B211" s="296"/>
      <c r="C211" s="306"/>
      <c r="D211" s="304"/>
      <c r="E211" s="305"/>
      <c r="F211" s="296"/>
      <c r="G211" s="216">
        <f t="shared" si="24"/>
        <v>0</v>
      </c>
      <c r="H211" s="279">
        <f t="shared" si="25"/>
        <v>0</v>
      </c>
      <c r="I211" s="280"/>
      <c r="J211" s="202" t="e">
        <f>IF(I211=("Comisario"),(VLOOKUP(I211,'Simulador Piramide-Salarios'!$F$57:$J$74,5,0)),(IF(I211=("Inspector General"),(VLOOKUP(I211,'Simulador Piramide-Salarios'!$F$57:$J$74,5,0)),(IF(I211=("Subinspector"),(VLOOKUP(I211,'Simulador Piramide-Salarios'!$F$57:$J$74,5,0)),(IF(I211=("Inspector"),(VLOOKUP(I211,'Simulador Piramide-Salarios'!$F$57:$J$74,5,0)),(IF(I211=("Inspector Jefe"),(VLOOKUP(I211,'Simulador Piramide-Salarios'!$F$57:$J$74,5,0)),(IF((IF((VLOOKUP(I211,'Simulador Piramide-Salarios'!$F$57:$J$74,3,0))&gt;0,(VLOOKUP(I211,'Simulador Piramide-Salarios'!$F$57:$J$74,3,0)),(VLOOKUP(I211,'Simulador Piramide-Salarios'!$E$57:$J$74,5,0))))&gt;0,(IF((VLOOKUP(I211,'Simulador Piramide-Salarios'!$F$57:$J$74,3,0))&gt;0,(VLOOKUP(I211,'Simulador Piramide-Salarios'!$F$57:$J$74,3,0)),(VLOOKUP(I211,'Simulador Piramide-Salarios'!$E$57:$J$74,5,0)))),(VLOOKUP(I211,'Simulador Piramide-Salarios'!$D$57:$J$74,7,0)))))))))))))</f>
        <v>#N/A</v>
      </c>
      <c r="K211" s="200" t="e">
        <f t="shared" si="26"/>
        <v>#N/A</v>
      </c>
      <c r="L211" s="200" t="e">
        <f t="shared" si="27"/>
        <v>#N/A</v>
      </c>
      <c r="M211" s="211" t="e">
        <f t="shared" si="28"/>
        <v>#N/A</v>
      </c>
      <c r="N211" s="201" t="e">
        <f t="shared" si="29"/>
        <v>#N/A</v>
      </c>
      <c r="O211" s="198">
        <v>0</v>
      </c>
      <c r="P211" s="198">
        <v>0</v>
      </c>
      <c r="Q211" s="200" t="e">
        <f t="shared" si="30"/>
        <v>#N/A</v>
      </c>
      <c r="Z211" s="260"/>
    </row>
    <row r="212" spans="1:26" x14ac:dyDescent="0.25">
      <c r="A212" s="180">
        <f t="shared" si="23"/>
        <v>201</v>
      </c>
      <c r="B212" s="296"/>
      <c r="C212" s="306"/>
      <c r="D212" s="304"/>
      <c r="E212" s="305"/>
      <c r="F212" s="296"/>
      <c r="G212" s="216">
        <f t="shared" si="24"/>
        <v>0</v>
      </c>
      <c r="H212" s="279">
        <f t="shared" si="25"/>
        <v>0</v>
      </c>
      <c r="I212" s="280"/>
      <c r="J212" s="202" t="e">
        <f>IF(I212=("Comisario"),(VLOOKUP(I212,'Simulador Piramide-Salarios'!$F$57:$J$74,5,0)),(IF(I212=("Inspector General"),(VLOOKUP(I212,'Simulador Piramide-Salarios'!$F$57:$J$74,5,0)),(IF(I212=("Subinspector"),(VLOOKUP(I212,'Simulador Piramide-Salarios'!$F$57:$J$74,5,0)),(IF(I212=("Inspector"),(VLOOKUP(I212,'Simulador Piramide-Salarios'!$F$57:$J$74,5,0)),(IF(I212=("Inspector Jefe"),(VLOOKUP(I212,'Simulador Piramide-Salarios'!$F$57:$J$74,5,0)),(IF((IF((VLOOKUP(I212,'Simulador Piramide-Salarios'!$F$57:$J$74,3,0))&gt;0,(VLOOKUP(I212,'Simulador Piramide-Salarios'!$F$57:$J$74,3,0)),(VLOOKUP(I212,'Simulador Piramide-Salarios'!$E$57:$J$74,5,0))))&gt;0,(IF((VLOOKUP(I212,'Simulador Piramide-Salarios'!$F$57:$J$74,3,0))&gt;0,(VLOOKUP(I212,'Simulador Piramide-Salarios'!$F$57:$J$74,3,0)),(VLOOKUP(I212,'Simulador Piramide-Salarios'!$E$57:$J$74,5,0)))),(VLOOKUP(I212,'Simulador Piramide-Salarios'!$D$57:$J$74,7,0)))))))))))))</f>
        <v>#N/A</v>
      </c>
      <c r="K212" s="200" t="e">
        <f t="shared" si="26"/>
        <v>#N/A</v>
      </c>
      <c r="L212" s="200" t="e">
        <f t="shared" si="27"/>
        <v>#N/A</v>
      </c>
      <c r="M212" s="211" t="e">
        <f t="shared" si="28"/>
        <v>#N/A</v>
      </c>
      <c r="N212" s="201" t="e">
        <f t="shared" si="29"/>
        <v>#N/A</v>
      </c>
      <c r="O212" s="198">
        <v>0</v>
      </c>
      <c r="P212" s="198">
        <v>0</v>
      </c>
      <c r="Q212" s="200" t="e">
        <f t="shared" si="30"/>
        <v>#N/A</v>
      </c>
      <c r="Z212" s="260"/>
    </row>
    <row r="213" spans="1:26" x14ac:dyDescent="0.25">
      <c r="A213" s="180">
        <f t="shared" si="23"/>
        <v>202</v>
      </c>
      <c r="B213" s="296"/>
      <c r="C213" s="306"/>
      <c r="D213" s="304"/>
      <c r="E213" s="305"/>
      <c r="F213" s="296"/>
      <c r="G213" s="216">
        <f t="shared" si="24"/>
        <v>0</v>
      </c>
      <c r="H213" s="279">
        <f t="shared" si="25"/>
        <v>0</v>
      </c>
      <c r="I213" s="280"/>
      <c r="J213" s="202" t="e">
        <f>IF(I213=("Comisario"),(VLOOKUP(I213,'Simulador Piramide-Salarios'!$F$57:$J$74,5,0)),(IF(I213=("Inspector General"),(VLOOKUP(I213,'Simulador Piramide-Salarios'!$F$57:$J$74,5,0)),(IF(I213=("Subinspector"),(VLOOKUP(I213,'Simulador Piramide-Salarios'!$F$57:$J$74,5,0)),(IF(I213=("Inspector"),(VLOOKUP(I213,'Simulador Piramide-Salarios'!$F$57:$J$74,5,0)),(IF(I213=("Inspector Jefe"),(VLOOKUP(I213,'Simulador Piramide-Salarios'!$F$57:$J$74,5,0)),(IF((IF((VLOOKUP(I213,'Simulador Piramide-Salarios'!$F$57:$J$74,3,0))&gt;0,(VLOOKUP(I213,'Simulador Piramide-Salarios'!$F$57:$J$74,3,0)),(VLOOKUP(I213,'Simulador Piramide-Salarios'!$E$57:$J$74,5,0))))&gt;0,(IF((VLOOKUP(I213,'Simulador Piramide-Salarios'!$F$57:$J$74,3,0))&gt;0,(VLOOKUP(I213,'Simulador Piramide-Salarios'!$F$57:$J$74,3,0)),(VLOOKUP(I213,'Simulador Piramide-Salarios'!$E$57:$J$74,5,0)))),(VLOOKUP(I213,'Simulador Piramide-Salarios'!$D$57:$J$74,7,0)))))))))))))</f>
        <v>#N/A</v>
      </c>
      <c r="K213" s="200" t="e">
        <f t="shared" si="26"/>
        <v>#N/A</v>
      </c>
      <c r="L213" s="200" t="e">
        <f t="shared" si="27"/>
        <v>#N/A</v>
      </c>
      <c r="M213" s="211" t="e">
        <f t="shared" si="28"/>
        <v>#N/A</v>
      </c>
      <c r="N213" s="201" t="e">
        <f t="shared" si="29"/>
        <v>#N/A</v>
      </c>
      <c r="O213" s="198">
        <v>0</v>
      </c>
      <c r="P213" s="198">
        <v>0</v>
      </c>
      <c r="Q213" s="200" t="e">
        <f t="shared" si="30"/>
        <v>#N/A</v>
      </c>
      <c r="Z213" s="260"/>
    </row>
    <row r="214" spans="1:26" x14ac:dyDescent="0.25">
      <c r="A214" s="180">
        <f t="shared" si="23"/>
        <v>203</v>
      </c>
      <c r="B214" s="296"/>
      <c r="C214" s="306"/>
      <c r="D214" s="304"/>
      <c r="E214" s="305"/>
      <c r="F214" s="296"/>
      <c r="G214" s="216">
        <f t="shared" si="24"/>
        <v>0</v>
      </c>
      <c r="H214" s="279">
        <f t="shared" si="25"/>
        <v>0</v>
      </c>
      <c r="I214" s="280"/>
      <c r="J214" s="202" t="e">
        <f>IF(I214=("Comisario"),(VLOOKUP(I214,'Simulador Piramide-Salarios'!$F$57:$J$74,5,0)),(IF(I214=("Inspector General"),(VLOOKUP(I214,'Simulador Piramide-Salarios'!$F$57:$J$74,5,0)),(IF(I214=("Subinspector"),(VLOOKUP(I214,'Simulador Piramide-Salarios'!$F$57:$J$74,5,0)),(IF(I214=("Inspector"),(VLOOKUP(I214,'Simulador Piramide-Salarios'!$F$57:$J$74,5,0)),(IF(I214=("Inspector Jefe"),(VLOOKUP(I214,'Simulador Piramide-Salarios'!$F$57:$J$74,5,0)),(IF((IF((VLOOKUP(I214,'Simulador Piramide-Salarios'!$F$57:$J$74,3,0))&gt;0,(VLOOKUP(I214,'Simulador Piramide-Salarios'!$F$57:$J$74,3,0)),(VLOOKUP(I214,'Simulador Piramide-Salarios'!$E$57:$J$74,5,0))))&gt;0,(IF((VLOOKUP(I214,'Simulador Piramide-Salarios'!$F$57:$J$74,3,0))&gt;0,(VLOOKUP(I214,'Simulador Piramide-Salarios'!$F$57:$J$74,3,0)),(VLOOKUP(I214,'Simulador Piramide-Salarios'!$E$57:$J$74,5,0)))),(VLOOKUP(I214,'Simulador Piramide-Salarios'!$D$57:$J$74,7,0)))))))))))))</f>
        <v>#N/A</v>
      </c>
      <c r="K214" s="200" t="e">
        <f t="shared" si="26"/>
        <v>#N/A</v>
      </c>
      <c r="L214" s="200" t="e">
        <f t="shared" si="27"/>
        <v>#N/A</v>
      </c>
      <c r="M214" s="211" t="e">
        <f t="shared" si="28"/>
        <v>#N/A</v>
      </c>
      <c r="N214" s="201" t="e">
        <f t="shared" si="29"/>
        <v>#N/A</v>
      </c>
      <c r="O214" s="198">
        <v>0</v>
      </c>
      <c r="P214" s="198">
        <v>0</v>
      </c>
      <c r="Q214" s="200" t="e">
        <f t="shared" si="30"/>
        <v>#N/A</v>
      </c>
      <c r="Z214" s="260"/>
    </row>
    <row r="215" spans="1:26" x14ac:dyDescent="0.25">
      <c r="A215" s="180">
        <f t="shared" si="23"/>
        <v>204</v>
      </c>
      <c r="B215" s="296"/>
      <c r="C215" s="306"/>
      <c r="D215" s="304"/>
      <c r="E215" s="305"/>
      <c r="F215" s="296"/>
      <c r="G215" s="216">
        <f t="shared" si="24"/>
        <v>0</v>
      </c>
      <c r="H215" s="279">
        <f t="shared" si="25"/>
        <v>0</v>
      </c>
      <c r="I215" s="280"/>
      <c r="J215" s="202" t="e">
        <f>IF(I215=("Comisario"),(VLOOKUP(I215,'Simulador Piramide-Salarios'!$F$57:$J$74,5,0)),(IF(I215=("Inspector General"),(VLOOKUP(I215,'Simulador Piramide-Salarios'!$F$57:$J$74,5,0)),(IF(I215=("Subinspector"),(VLOOKUP(I215,'Simulador Piramide-Salarios'!$F$57:$J$74,5,0)),(IF(I215=("Inspector"),(VLOOKUP(I215,'Simulador Piramide-Salarios'!$F$57:$J$74,5,0)),(IF(I215=("Inspector Jefe"),(VLOOKUP(I215,'Simulador Piramide-Salarios'!$F$57:$J$74,5,0)),(IF((IF((VLOOKUP(I215,'Simulador Piramide-Salarios'!$F$57:$J$74,3,0))&gt;0,(VLOOKUP(I215,'Simulador Piramide-Salarios'!$F$57:$J$74,3,0)),(VLOOKUP(I215,'Simulador Piramide-Salarios'!$E$57:$J$74,5,0))))&gt;0,(IF((VLOOKUP(I215,'Simulador Piramide-Salarios'!$F$57:$J$74,3,0))&gt;0,(VLOOKUP(I215,'Simulador Piramide-Salarios'!$F$57:$J$74,3,0)),(VLOOKUP(I215,'Simulador Piramide-Salarios'!$E$57:$J$74,5,0)))),(VLOOKUP(I215,'Simulador Piramide-Salarios'!$D$57:$J$74,7,0)))))))))))))</f>
        <v>#N/A</v>
      </c>
      <c r="K215" s="200" t="e">
        <f t="shared" si="26"/>
        <v>#N/A</v>
      </c>
      <c r="L215" s="200" t="e">
        <f t="shared" si="27"/>
        <v>#N/A</v>
      </c>
      <c r="M215" s="211" t="e">
        <f t="shared" si="28"/>
        <v>#N/A</v>
      </c>
      <c r="N215" s="201" t="e">
        <f t="shared" si="29"/>
        <v>#N/A</v>
      </c>
      <c r="O215" s="198">
        <v>0</v>
      </c>
      <c r="P215" s="198">
        <v>0</v>
      </c>
      <c r="Q215" s="200" t="e">
        <f t="shared" si="30"/>
        <v>#N/A</v>
      </c>
      <c r="Z215" s="260"/>
    </row>
    <row r="216" spans="1:26" x14ac:dyDescent="0.25">
      <c r="A216" s="180">
        <f t="shared" si="23"/>
        <v>205</v>
      </c>
      <c r="B216" s="296"/>
      <c r="C216" s="306"/>
      <c r="D216" s="304"/>
      <c r="E216" s="305"/>
      <c r="F216" s="296"/>
      <c r="G216" s="216">
        <f t="shared" si="24"/>
        <v>0</v>
      </c>
      <c r="H216" s="279">
        <f t="shared" si="25"/>
        <v>0</v>
      </c>
      <c r="I216" s="280"/>
      <c r="J216" s="202" t="e">
        <f>IF(I216=("Comisario"),(VLOOKUP(I216,'Simulador Piramide-Salarios'!$F$57:$J$74,5,0)),(IF(I216=("Inspector General"),(VLOOKUP(I216,'Simulador Piramide-Salarios'!$F$57:$J$74,5,0)),(IF(I216=("Subinspector"),(VLOOKUP(I216,'Simulador Piramide-Salarios'!$F$57:$J$74,5,0)),(IF(I216=("Inspector"),(VLOOKUP(I216,'Simulador Piramide-Salarios'!$F$57:$J$74,5,0)),(IF(I216=("Inspector Jefe"),(VLOOKUP(I216,'Simulador Piramide-Salarios'!$F$57:$J$74,5,0)),(IF((IF((VLOOKUP(I216,'Simulador Piramide-Salarios'!$F$57:$J$74,3,0))&gt;0,(VLOOKUP(I216,'Simulador Piramide-Salarios'!$F$57:$J$74,3,0)),(VLOOKUP(I216,'Simulador Piramide-Salarios'!$E$57:$J$74,5,0))))&gt;0,(IF((VLOOKUP(I216,'Simulador Piramide-Salarios'!$F$57:$J$74,3,0))&gt;0,(VLOOKUP(I216,'Simulador Piramide-Salarios'!$F$57:$J$74,3,0)),(VLOOKUP(I216,'Simulador Piramide-Salarios'!$E$57:$J$74,5,0)))),(VLOOKUP(I216,'Simulador Piramide-Salarios'!$D$57:$J$74,7,0)))))))))))))</f>
        <v>#N/A</v>
      </c>
      <c r="K216" s="200" t="e">
        <f t="shared" si="26"/>
        <v>#N/A</v>
      </c>
      <c r="L216" s="200" t="e">
        <f t="shared" si="27"/>
        <v>#N/A</v>
      </c>
      <c r="M216" s="211" t="e">
        <f t="shared" si="28"/>
        <v>#N/A</v>
      </c>
      <c r="N216" s="201" t="e">
        <f t="shared" si="29"/>
        <v>#N/A</v>
      </c>
      <c r="O216" s="198">
        <v>0</v>
      </c>
      <c r="P216" s="198">
        <v>0</v>
      </c>
      <c r="Q216" s="200" t="e">
        <f t="shared" si="30"/>
        <v>#N/A</v>
      </c>
      <c r="Z216" s="260"/>
    </row>
    <row r="217" spans="1:26" x14ac:dyDescent="0.25">
      <c r="A217" s="180">
        <f t="shared" si="23"/>
        <v>206</v>
      </c>
      <c r="B217" s="296"/>
      <c r="C217" s="306"/>
      <c r="D217" s="304"/>
      <c r="E217" s="305"/>
      <c r="F217" s="296"/>
      <c r="G217" s="216">
        <f t="shared" si="24"/>
        <v>0</v>
      </c>
      <c r="H217" s="279">
        <f t="shared" si="25"/>
        <v>0</v>
      </c>
      <c r="I217" s="280"/>
      <c r="J217" s="202" t="e">
        <f>IF(I217=("Comisario"),(VLOOKUP(I217,'Simulador Piramide-Salarios'!$F$57:$J$74,5,0)),(IF(I217=("Inspector General"),(VLOOKUP(I217,'Simulador Piramide-Salarios'!$F$57:$J$74,5,0)),(IF(I217=("Subinspector"),(VLOOKUP(I217,'Simulador Piramide-Salarios'!$F$57:$J$74,5,0)),(IF(I217=("Inspector"),(VLOOKUP(I217,'Simulador Piramide-Salarios'!$F$57:$J$74,5,0)),(IF(I217=("Inspector Jefe"),(VLOOKUP(I217,'Simulador Piramide-Salarios'!$F$57:$J$74,5,0)),(IF((IF((VLOOKUP(I217,'Simulador Piramide-Salarios'!$F$57:$J$74,3,0))&gt;0,(VLOOKUP(I217,'Simulador Piramide-Salarios'!$F$57:$J$74,3,0)),(VLOOKUP(I217,'Simulador Piramide-Salarios'!$E$57:$J$74,5,0))))&gt;0,(IF((VLOOKUP(I217,'Simulador Piramide-Salarios'!$F$57:$J$74,3,0))&gt;0,(VLOOKUP(I217,'Simulador Piramide-Salarios'!$F$57:$J$74,3,0)),(VLOOKUP(I217,'Simulador Piramide-Salarios'!$E$57:$J$74,5,0)))),(VLOOKUP(I217,'Simulador Piramide-Salarios'!$D$57:$J$74,7,0)))))))))))))</f>
        <v>#N/A</v>
      </c>
      <c r="K217" s="200" t="e">
        <f t="shared" si="26"/>
        <v>#N/A</v>
      </c>
      <c r="L217" s="200" t="e">
        <f t="shared" si="27"/>
        <v>#N/A</v>
      </c>
      <c r="M217" s="211" t="e">
        <f t="shared" si="28"/>
        <v>#N/A</v>
      </c>
      <c r="N217" s="201" t="e">
        <f t="shared" si="29"/>
        <v>#N/A</v>
      </c>
      <c r="O217" s="198">
        <v>0</v>
      </c>
      <c r="P217" s="198">
        <v>0</v>
      </c>
      <c r="Q217" s="200" t="e">
        <f t="shared" si="30"/>
        <v>#N/A</v>
      </c>
      <c r="Z217" s="260"/>
    </row>
    <row r="218" spans="1:26" x14ac:dyDescent="0.25">
      <c r="A218" s="180">
        <f t="shared" si="23"/>
        <v>207</v>
      </c>
      <c r="B218" s="296"/>
      <c r="C218" s="306"/>
      <c r="D218" s="304"/>
      <c r="E218" s="305"/>
      <c r="F218" s="296"/>
      <c r="G218" s="216">
        <f t="shared" si="24"/>
        <v>0</v>
      </c>
      <c r="H218" s="279">
        <f t="shared" si="25"/>
        <v>0</v>
      </c>
      <c r="I218" s="280"/>
      <c r="J218" s="202" t="e">
        <f>IF(I218=("Comisario"),(VLOOKUP(I218,'Simulador Piramide-Salarios'!$F$57:$J$74,5,0)),(IF(I218=("Inspector General"),(VLOOKUP(I218,'Simulador Piramide-Salarios'!$F$57:$J$74,5,0)),(IF(I218=("Subinspector"),(VLOOKUP(I218,'Simulador Piramide-Salarios'!$F$57:$J$74,5,0)),(IF(I218=("Inspector"),(VLOOKUP(I218,'Simulador Piramide-Salarios'!$F$57:$J$74,5,0)),(IF(I218=("Inspector Jefe"),(VLOOKUP(I218,'Simulador Piramide-Salarios'!$F$57:$J$74,5,0)),(IF((IF((VLOOKUP(I218,'Simulador Piramide-Salarios'!$F$57:$J$74,3,0))&gt;0,(VLOOKUP(I218,'Simulador Piramide-Salarios'!$F$57:$J$74,3,0)),(VLOOKUP(I218,'Simulador Piramide-Salarios'!$E$57:$J$74,5,0))))&gt;0,(IF((VLOOKUP(I218,'Simulador Piramide-Salarios'!$F$57:$J$74,3,0))&gt;0,(VLOOKUP(I218,'Simulador Piramide-Salarios'!$F$57:$J$74,3,0)),(VLOOKUP(I218,'Simulador Piramide-Salarios'!$E$57:$J$74,5,0)))),(VLOOKUP(I218,'Simulador Piramide-Salarios'!$D$57:$J$74,7,0)))))))))))))</f>
        <v>#N/A</v>
      </c>
      <c r="K218" s="200" t="e">
        <f t="shared" si="26"/>
        <v>#N/A</v>
      </c>
      <c r="L218" s="200" t="e">
        <f t="shared" si="27"/>
        <v>#N/A</v>
      </c>
      <c r="M218" s="211" t="e">
        <f t="shared" si="28"/>
        <v>#N/A</v>
      </c>
      <c r="N218" s="201" t="e">
        <f t="shared" si="29"/>
        <v>#N/A</v>
      </c>
      <c r="O218" s="198">
        <v>0</v>
      </c>
      <c r="P218" s="198">
        <v>0</v>
      </c>
      <c r="Q218" s="200" t="e">
        <f t="shared" si="30"/>
        <v>#N/A</v>
      </c>
      <c r="Z218" s="260"/>
    </row>
    <row r="219" spans="1:26" x14ac:dyDescent="0.25">
      <c r="A219" s="180">
        <f t="shared" si="23"/>
        <v>208</v>
      </c>
      <c r="B219" s="296"/>
      <c r="C219" s="306"/>
      <c r="D219" s="304"/>
      <c r="E219" s="305"/>
      <c r="F219" s="296"/>
      <c r="G219" s="216">
        <f t="shared" si="24"/>
        <v>0</v>
      </c>
      <c r="H219" s="279">
        <f t="shared" si="25"/>
        <v>0</v>
      </c>
      <c r="I219" s="280"/>
      <c r="J219" s="202" t="e">
        <f>IF(I219=("Comisario"),(VLOOKUP(I219,'Simulador Piramide-Salarios'!$F$57:$J$74,5,0)),(IF(I219=("Inspector General"),(VLOOKUP(I219,'Simulador Piramide-Salarios'!$F$57:$J$74,5,0)),(IF(I219=("Subinspector"),(VLOOKUP(I219,'Simulador Piramide-Salarios'!$F$57:$J$74,5,0)),(IF(I219=("Inspector"),(VLOOKUP(I219,'Simulador Piramide-Salarios'!$F$57:$J$74,5,0)),(IF(I219=("Inspector Jefe"),(VLOOKUP(I219,'Simulador Piramide-Salarios'!$F$57:$J$74,5,0)),(IF((IF((VLOOKUP(I219,'Simulador Piramide-Salarios'!$F$57:$J$74,3,0))&gt;0,(VLOOKUP(I219,'Simulador Piramide-Salarios'!$F$57:$J$74,3,0)),(VLOOKUP(I219,'Simulador Piramide-Salarios'!$E$57:$J$74,5,0))))&gt;0,(IF((VLOOKUP(I219,'Simulador Piramide-Salarios'!$F$57:$J$74,3,0))&gt;0,(VLOOKUP(I219,'Simulador Piramide-Salarios'!$F$57:$J$74,3,0)),(VLOOKUP(I219,'Simulador Piramide-Salarios'!$E$57:$J$74,5,0)))),(VLOOKUP(I219,'Simulador Piramide-Salarios'!$D$57:$J$74,7,0)))))))))))))</f>
        <v>#N/A</v>
      </c>
      <c r="K219" s="200" t="e">
        <f t="shared" si="26"/>
        <v>#N/A</v>
      </c>
      <c r="L219" s="200" t="e">
        <f t="shared" si="27"/>
        <v>#N/A</v>
      </c>
      <c r="M219" s="211" t="e">
        <f t="shared" si="28"/>
        <v>#N/A</v>
      </c>
      <c r="N219" s="201" t="e">
        <f t="shared" si="29"/>
        <v>#N/A</v>
      </c>
      <c r="O219" s="198">
        <v>0</v>
      </c>
      <c r="P219" s="198">
        <v>0</v>
      </c>
      <c r="Q219" s="200" t="e">
        <f t="shared" si="30"/>
        <v>#N/A</v>
      </c>
      <c r="Z219" s="260"/>
    </row>
    <row r="220" spans="1:26" x14ac:dyDescent="0.25">
      <c r="A220" s="180">
        <f t="shared" si="23"/>
        <v>209</v>
      </c>
      <c r="B220" s="296"/>
      <c r="C220" s="306"/>
      <c r="D220" s="304"/>
      <c r="E220" s="305"/>
      <c r="F220" s="296"/>
      <c r="G220" s="216">
        <f t="shared" si="24"/>
        <v>0</v>
      </c>
      <c r="H220" s="279">
        <f t="shared" si="25"/>
        <v>0</v>
      </c>
      <c r="I220" s="280"/>
      <c r="J220" s="202" t="e">
        <f>IF(I220=("Comisario"),(VLOOKUP(I220,'Simulador Piramide-Salarios'!$F$57:$J$74,5,0)),(IF(I220=("Inspector General"),(VLOOKUP(I220,'Simulador Piramide-Salarios'!$F$57:$J$74,5,0)),(IF(I220=("Subinspector"),(VLOOKUP(I220,'Simulador Piramide-Salarios'!$F$57:$J$74,5,0)),(IF(I220=("Inspector"),(VLOOKUP(I220,'Simulador Piramide-Salarios'!$F$57:$J$74,5,0)),(IF(I220=("Inspector Jefe"),(VLOOKUP(I220,'Simulador Piramide-Salarios'!$F$57:$J$74,5,0)),(IF((IF((VLOOKUP(I220,'Simulador Piramide-Salarios'!$F$57:$J$74,3,0))&gt;0,(VLOOKUP(I220,'Simulador Piramide-Salarios'!$F$57:$J$74,3,0)),(VLOOKUP(I220,'Simulador Piramide-Salarios'!$E$57:$J$74,5,0))))&gt;0,(IF((VLOOKUP(I220,'Simulador Piramide-Salarios'!$F$57:$J$74,3,0))&gt;0,(VLOOKUP(I220,'Simulador Piramide-Salarios'!$F$57:$J$74,3,0)),(VLOOKUP(I220,'Simulador Piramide-Salarios'!$E$57:$J$74,5,0)))),(VLOOKUP(I220,'Simulador Piramide-Salarios'!$D$57:$J$74,7,0)))))))))))))</f>
        <v>#N/A</v>
      </c>
      <c r="K220" s="200" t="e">
        <f t="shared" si="26"/>
        <v>#N/A</v>
      </c>
      <c r="L220" s="200" t="e">
        <f t="shared" si="27"/>
        <v>#N/A</v>
      </c>
      <c r="M220" s="211" t="e">
        <f t="shared" si="28"/>
        <v>#N/A</v>
      </c>
      <c r="N220" s="201" t="e">
        <f t="shared" si="29"/>
        <v>#N/A</v>
      </c>
      <c r="O220" s="198">
        <v>0</v>
      </c>
      <c r="P220" s="198">
        <v>0</v>
      </c>
      <c r="Q220" s="200" t="e">
        <f t="shared" si="30"/>
        <v>#N/A</v>
      </c>
      <c r="Z220" s="260"/>
    </row>
    <row r="221" spans="1:26" x14ac:dyDescent="0.25">
      <c r="A221" s="180">
        <f t="shared" si="23"/>
        <v>210</v>
      </c>
      <c r="B221" s="296"/>
      <c r="C221" s="306"/>
      <c r="D221" s="304"/>
      <c r="E221" s="305"/>
      <c r="F221" s="296"/>
      <c r="G221" s="216">
        <f t="shared" si="24"/>
        <v>0</v>
      </c>
      <c r="H221" s="279">
        <f t="shared" si="25"/>
        <v>0</v>
      </c>
      <c r="I221" s="280"/>
      <c r="J221" s="202" t="e">
        <f>IF(I221=("Comisario"),(VLOOKUP(I221,'Simulador Piramide-Salarios'!$F$57:$J$74,5,0)),(IF(I221=("Inspector General"),(VLOOKUP(I221,'Simulador Piramide-Salarios'!$F$57:$J$74,5,0)),(IF(I221=("Subinspector"),(VLOOKUP(I221,'Simulador Piramide-Salarios'!$F$57:$J$74,5,0)),(IF(I221=("Inspector"),(VLOOKUP(I221,'Simulador Piramide-Salarios'!$F$57:$J$74,5,0)),(IF(I221=("Inspector Jefe"),(VLOOKUP(I221,'Simulador Piramide-Salarios'!$F$57:$J$74,5,0)),(IF((IF((VLOOKUP(I221,'Simulador Piramide-Salarios'!$F$57:$J$74,3,0))&gt;0,(VLOOKUP(I221,'Simulador Piramide-Salarios'!$F$57:$J$74,3,0)),(VLOOKUP(I221,'Simulador Piramide-Salarios'!$E$57:$J$74,5,0))))&gt;0,(IF((VLOOKUP(I221,'Simulador Piramide-Salarios'!$F$57:$J$74,3,0))&gt;0,(VLOOKUP(I221,'Simulador Piramide-Salarios'!$F$57:$J$74,3,0)),(VLOOKUP(I221,'Simulador Piramide-Salarios'!$E$57:$J$74,5,0)))),(VLOOKUP(I221,'Simulador Piramide-Salarios'!$D$57:$J$74,7,0)))))))))))))</f>
        <v>#N/A</v>
      </c>
      <c r="K221" s="200" t="e">
        <f t="shared" si="26"/>
        <v>#N/A</v>
      </c>
      <c r="L221" s="200" t="e">
        <f t="shared" si="27"/>
        <v>#N/A</v>
      </c>
      <c r="M221" s="211" t="e">
        <f t="shared" si="28"/>
        <v>#N/A</v>
      </c>
      <c r="N221" s="201" t="e">
        <f t="shared" si="29"/>
        <v>#N/A</v>
      </c>
      <c r="O221" s="198">
        <v>0</v>
      </c>
      <c r="P221" s="198">
        <v>0</v>
      </c>
      <c r="Q221" s="200" t="e">
        <f t="shared" si="30"/>
        <v>#N/A</v>
      </c>
      <c r="Z221" s="260"/>
    </row>
    <row r="222" spans="1:26" x14ac:dyDescent="0.25">
      <c r="A222" s="180">
        <f t="shared" si="23"/>
        <v>211</v>
      </c>
      <c r="B222" s="296"/>
      <c r="C222" s="306"/>
      <c r="D222" s="304"/>
      <c r="E222" s="305"/>
      <c r="F222" s="296"/>
      <c r="G222" s="216">
        <f t="shared" si="24"/>
        <v>0</v>
      </c>
      <c r="H222" s="279">
        <f t="shared" si="25"/>
        <v>0</v>
      </c>
      <c r="I222" s="280"/>
      <c r="J222" s="202" t="e">
        <f>IF(I222=("Comisario"),(VLOOKUP(I222,'Simulador Piramide-Salarios'!$F$57:$J$74,5,0)),(IF(I222=("Inspector General"),(VLOOKUP(I222,'Simulador Piramide-Salarios'!$F$57:$J$74,5,0)),(IF(I222=("Subinspector"),(VLOOKUP(I222,'Simulador Piramide-Salarios'!$F$57:$J$74,5,0)),(IF(I222=("Inspector"),(VLOOKUP(I222,'Simulador Piramide-Salarios'!$F$57:$J$74,5,0)),(IF(I222=("Inspector Jefe"),(VLOOKUP(I222,'Simulador Piramide-Salarios'!$F$57:$J$74,5,0)),(IF((IF((VLOOKUP(I222,'Simulador Piramide-Salarios'!$F$57:$J$74,3,0))&gt;0,(VLOOKUP(I222,'Simulador Piramide-Salarios'!$F$57:$J$74,3,0)),(VLOOKUP(I222,'Simulador Piramide-Salarios'!$E$57:$J$74,5,0))))&gt;0,(IF((VLOOKUP(I222,'Simulador Piramide-Salarios'!$F$57:$J$74,3,0))&gt;0,(VLOOKUP(I222,'Simulador Piramide-Salarios'!$F$57:$J$74,3,0)),(VLOOKUP(I222,'Simulador Piramide-Salarios'!$E$57:$J$74,5,0)))),(VLOOKUP(I222,'Simulador Piramide-Salarios'!$D$57:$J$74,7,0)))))))))))))</f>
        <v>#N/A</v>
      </c>
      <c r="K222" s="200" t="e">
        <f t="shared" si="26"/>
        <v>#N/A</v>
      </c>
      <c r="L222" s="200" t="e">
        <f t="shared" si="27"/>
        <v>#N/A</v>
      </c>
      <c r="M222" s="211" t="e">
        <f t="shared" si="28"/>
        <v>#N/A</v>
      </c>
      <c r="N222" s="201" t="e">
        <f t="shared" si="29"/>
        <v>#N/A</v>
      </c>
      <c r="O222" s="198">
        <v>0</v>
      </c>
      <c r="P222" s="198">
        <v>0</v>
      </c>
      <c r="Q222" s="200" t="e">
        <f t="shared" si="30"/>
        <v>#N/A</v>
      </c>
      <c r="Z222" s="260"/>
    </row>
    <row r="223" spans="1:26" x14ac:dyDescent="0.25">
      <c r="A223" s="180">
        <f t="shared" si="23"/>
        <v>212</v>
      </c>
      <c r="B223" s="296"/>
      <c r="C223" s="306"/>
      <c r="D223" s="304"/>
      <c r="E223" s="305"/>
      <c r="F223" s="296"/>
      <c r="G223" s="216">
        <f t="shared" si="24"/>
        <v>0</v>
      </c>
      <c r="H223" s="279">
        <f t="shared" si="25"/>
        <v>0</v>
      </c>
      <c r="I223" s="280"/>
      <c r="J223" s="202" t="e">
        <f>IF(I223=("Comisario"),(VLOOKUP(I223,'Simulador Piramide-Salarios'!$F$57:$J$74,5,0)),(IF(I223=("Inspector General"),(VLOOKUP(I223,'Simulador Piramide-Salarios'!$F$57:$J$74,5,0)),(IF(I223=("Subinspector"),(VLOOKUP(I223,'Simulador Piramide-Salarios'!$F$57:$J$74,5,0)),(IF(I223=("Inspector"),(VLOOKUP(I223,'Simulador Piramide-Salarios'!$F$57:$J$74,5,0)),(IF(I223=("Inspector Jefe"),(VLOOKUP(I223,'Simulador Piramide-Salarios'!$F$57:$J$74,5,0)),(IF((IF((VLOOKUP(I223,'Simulador Piramide-Salarios'!$F$57:$J$74,3,0))&gt;0,(VLOOKUP(I223,'Simulador Piramide-Salarios'!$F$57:$J$74,3,0)),(VLOOKUP(I223,'Simulador Piramide-Salarios'!$E$57:$J$74,5,0))))&gt;0,(IF((VLOOKUP(I223,'Simulador Piramide-Salarios'!$F$57:$J$74,3,0))&gt;0,(VLOOKUP(I223,'Simulador Piramide-Salarios'!$F$57:$J$74,3,0)),(VLOOKUP(I223,'Simulador Piramide-Salarios'!$E$57:$J$74,5,0)))),(VLOOKUP(I223,'Simulador Piramide-Salarios'!$D$57:$J$74,7,0)))))))))))))</f>
        <v>#N/A</v>
      </c>
      <c r="K223" s="200" t="e">
        <f t="shared" si="26"/>
        <v>#N/A</v>
      </c>
      <c r="L223" s="200" t="e">
        <f t="shared" si="27"/>
        <v>#N/A</v>
      </c>
      <c r="M223" s="211" t="e">
        <f t="shared" si="28"/>
        <v>#N/A</v>
      </c>
      <c r="N223" s="201" t="e">
        <f t="shared" si="29"/>
        <v>#N/A</v>
      </c>
      <c r="O223" s="198">
        <v>0</v>
      </c>
      <c r="P223" s="198">
        <v>0</v>
      </c>
      <c r="Q223" s="200" t="e">
        <f t="shared" si="30"/>
        <v>#N/A</v>
      </c>
      <c r="Z223" s="260"/>
    </row>
    <row r="224" spans="1:26" x14ac:dyDescent="0.25">
      <c r="A224" s="180">
        <f t="shared" si="23"/>
        <v>213</v>
      </c>
      <c r="B224" s="296"/>
      <c r="C224" s="306"/>
      <c r="D224" s="304"/>
      <c r="E224" s="305"/>
      <c r="F224" s="296"/>
      <c r="G224" s="216">
        <f t="shared" si="24"/>
        <v>0</v>
      </c>
      <c r="H224" s="279">
        <f t="shared" si="25"/>
        <v>0</v>
      </c>
      <c r="I224" s="280"/>
      <c r="J224" s="202" t="e">
        <f>IF(I224=("Comisario"),(VLOOKUP(I224,'Simulador Piramide-Salarios'!$F$57:$J$74,5,0)),(IF(I224=("Inspector General"),(VLOOKUP(I224,'Simulador Piramide-Salarios'!$F$57:$J$74,5,0)),(IF(I224=("Subinspector"),(VLOOKUP(I224,'Simulador Piramide-Salarios'!$F$57:$J$74,5,0)),(IF(I224=("Inspector"),(VLOOKUP(I224,'Simulador Piramide-Salarios'!$F$57:$J$74,5,0)),(IF(I224=("Inspector Jefe"),(VLOOKUP(I224,'Simulador Piramide-Salarios'!$F$57:$J$74,5,0)),(IF((IF((VLOOKUP(I224,'Simulador Piramide-Salarios'!$F$57:$J$74,3,0))&gt;0,(VLOOKUP(I224,'Simulador Piramide-Salarios'!$F$57:$J$74,3,0)),(VLOOKUP(I224,'Simulador Piramide-Salarios'!$E$57:$J$74,5,0))))&gt;0,(IF((VLOOKUP(I224,'Simulador Piramide-Salarios'!$F$57:$J$74,3,0))&gt;0,(VLOOKUP(I224,'Simulador Piramide-Salarios'!$F$57:$J$74,3,0)),(VLOOKUP(I224,'Simulador Piramide-Salarios'!$E$57:$J$74,5,0)))),(VLOOKUP(I224,'Simulador Piramide-Salarios'!$D$57:$J$74,7,0)))))))))))))</f>
        <v>#N/A</v>
      </c>
      <c r="K224" s="200" t="e">
        <f t="shared" si="26"/>
        <v>#N/A</v>
      </c>
      <c r="L224" s="200" t="e">
        <f t="shared" si="27"/>
        <v>#N/A</v>
      </c>
      <c r="M224" s="211" t="e">
        <f t="shared" si="28"/>
        <v>#N/A</v>
      </c>
      <c r="N224" s="201" t="e">
        <f t="shared" si="29"/>
        <v>#N/A</v>
      </c>
      <c r="O224" s="198">
        <v>0</v>
      </c>
      <c r="P224" s="198">
        <v>0</v>
      </c>
      <c r="Q224" s="200" t="e">
        <f t="shared" si="30"/>
        <v>#N/A</v>
      </c>
      <c r="Z224" s="260"/>
    </row>
    <row r="225" spans="1:26" x14ac:dyDescent="0.25">
      <c r="A225" s="180">
        <f t="shared" si="23"/>
        <v>214</v>
      </c>
      <c r="B225" s="296"/>
      <c r="C225" s="306"/>
      <c r="D225" s="304"/>
      <c r="E225" s="305"/>
      <c r="F225" s="296"/>
      <c r="G225" s="216">
        <f t="shared" si="24"/>
        <v>0</v>
      </c>
      <c r="H225" s="279">
        <f t="shared" si="25"/>
        <v>0</v>
      </c>
      <c r="I225" s="280"/>
      <c r="J225" s="202" t="e">
        <f>IF(I225=("Comisario"),(VLOOKUP(I225,'Simulador Piramide-Salarios'!$F$57:$J$74,5,0)),(IF(I225=("Inspector General"),(VLOOKUP(I225,'Simulador Piramide-Salarios'!$F$57:$J$74,5,0)),(IF(I225=("Subinspector"),(VLOOKUP(I225,'Simulador Piramide-Salarios'!$F$57:$J$74,5,0)),(IF(I225=("Inspector"),(VLOOKUP(I225,'Simulador Piramide-Salarios'!$F$57:$J$74,5,0)),(IF(I225=("Inspector Jefe"),(VLOOKUP(I225,'Simulador Piramide-Salarios'!$F$57:$J$74,5,0)),(IF((IF((VLOOKUP(I225,'Simulador Piramide-Salarios'!$F$57:$J$74,3,0))&gt;0,(VLOOKUP(I225,'Simulador Piramide-Salarios'!$F$57:$J$74,3,0)),(VLOOKUP(I225,'Simulador Piramide-Salarios'!$E$57:$J$74,5,0))))&gt;0,(IF((VLOOKUP(I225,'Simulador Piramide-Salarios'!$F$57:$J$74,3,0))&gt;0,(VLOOKUP(I225,'Simulador Piramide-Salarios'!$F$57:$J$74,3,0)),(VLOOKUP(I225,'Simulador Piramide-Salarios'!$E$57:$J$74,5,0)))),(VLOOKUP(I225,'Simulador Piramide-Salarios'!$D$57:$J$74,7,0)))))))))))))</f>
        <v>#N/A</v>
      </c>
      <c r="K225" s="200" t="e">
        <f t="shared" si="26"/>
        <v>#N/A</v>
      </c>
      <c r="L225" s="200" t="e">
        <f t="shared" si="27"/>
        <v>#N/A</v>
      </c>
      <c r="M225" s="211" t="e">
        <f t="shared" si="28"/>
        <v>#N/A</v>
      </c>
      <c r="N225" s="201" t="e">
        <f t="shared" si="29"/>
        <v>#N/A</v>
      </c>
      <c r="O225" s="198">
        <v>0</v>
      </c>
      <c r="P225" s="198">
        <v>0</v>
      </c>
      <c r="Q225" s="200" t="e">
        <f t="shared" si="30"/>
        <v>#N/A</v>
      </c>
      <c r="Z225" s="260"/>
    </row>
    <row r="226" spans="1:26" x14ac:dyDescent="0.25">
      <c r="A226" s="180">
        <f t="shared" si="23"/>
        <v>215</v>
      </c>
      <c r="B226" s="296"/>
      <c r="C226" s="306"/>
      <c r="D226" s="304"/>
      <c r="E226" s="305"/>
      <c r="F226" s="296"/>
      <c r="G226" s="216">
        <f t="shared" si="24"/>
        <v>0</v>
      </c>
      <c r="H226" s="279">
        <f t="shared" si="25"/>
        <v>0</v>
      </c>
      <c r="I226" s="280"/>
      <c r="J226" s="202" t="e">
        <f>IF(I226=("Comisario"),(VLOOKUP(I226,'Simulador Piramide-Salarios'!$F$57:$J$74,5,0)),(IF(I226=("Inspector General"),(VLOOKUP(I226,'Simulador Piramide-Salarios'!$F$57:$J$74,5,0)),(IF(I226=("Subinspector"),(VLOOKUP(I226,'Simulador Piramide-Salarios'!$F$57:$J$74,5,0)),(IF(I226=("Inspector"),(VLOOKUP(I226,'Simulador Piramide-Salarios'!$F$57:$J$74,5,0)),(IF(I226=("Inspector Jefe"),(VLOOKUP(I226,'Simulador Piramide-Salarios'!$F$57:$J$74,5,0)),(IF((IF((VLOOKUP(I226,'Simulador Piramide-Salarios'!$F$57:$J$74,3,0))&gt;0,(VLOOKUP(I226,'Simulador Piramide-Salarios'!$F$57:$J$74,3,0)),(VLOOKUP(I226,'Simulador Piramide-Salarios'!$E$57:$J$74,5,0))))&gt;0,(IF((VLOOKUP(I226,'Simulador Piramide-Salarios'!$F$57:$J$74,3,0))&gt;0,(VLOOKUP(I226,'Simulador Piramide-Salarios'!$F$57:$J$74,3,0)),(VLOOKUP(I226,'Simulador Piramide-Salarios'!$E$57:$J$74,5,0)))),(VLOOKUP(I226,'Simulador Piramide-Salarios'!$D$57:$J$74,7,0)))))))))))))</f>
        <v>#N/A</v>
      </c>
      <c r="K226" s="200" t="e">
        <f t="shared" si="26"/>
        <v>#N/A</v>
      </c>
      <c r="L226" s="200" t="e">
        <f t="shared" si="27"/>
        <v>#N/A</v>
      </c>
      <c r="M226" s="211" t="e">
        <f t="shared" si="28"/>
        <v>#N/A</v>
      </c>
      <c r="N226" s="201" t="e">
        <f t="shared" si="29"/>
        <v>#N/A</v>
      </c>
      <c r="O226" s="198">
        <v>0</v>
      </c>
      <c r="P226" s="198">
        <v>0</v>
      </c>
      <c r="Q226" s="200" t="e">
        <f t="shared" si="30"/>
        <v>#N/A</v>
      </c>
      <c r="Z226" s="260"/>
    </row>
    <row r="227" spans="1:26" x14ac:dyDescent="0.25">
      <c r="A227" s="180">
        <f t="shared" si="23"/>
        <v>216</v>
      </c>
      <c r="B227" s="296"/>
      <c r="C227" s="306"/>
      <c r="D227" s="304"/>
      <c r="E227" s="305"/>
      <c r="F227" s="296"/>
      <c r="G227" s="216">
        <f t="shared" si="24"/>
        <v>0</v>
      </c>
      <c r="H227" s="279">
        <f t="shared" si="25"/>
        <v>0</v>
      </c>
      <c r="I227" s="280"/>
      <c r="J227" s="202" t="e">
        <f>IF(I227=("Comisario"),(VLOOKUP(I227,'Simulador Piramide-Salarios'!$F$57:$J$74,5,0)),(IF(I227=("Inspector General"),(VLOOKUP(I227,'Simulador Piramide-Salarios'!$F$57:$J$74,5,0)),(IF(I227=("Subinspector"),(VLOOKUP(I227,'Simulador Piramide-Salarios'!$F$57:$J$74,5,0)),(IF(I227=("Inspector"),(VLOOKUP(I227,'Simulador Piramide-Salarios'!$F$57:$J$74,5,0)),(IF(I227=("Inspector Jefe"),(VLOOKUP(I227,'Simulador Piramide-Salarios'!$F$57:$J$74,5,0)),(IF((IF((VLOOKUP(I227,'Simulador Piramide-Salarios'!$F$57:$J$74,3,0))&gt;0,(VLOOKUP(I227,'Simulador Piramide-Salarios'!$F$57:$J$74,3,0)),(VLOOKUP(I227,'Simulador Piramide-Salarios'!$E$57:$J$74,5,0))))&gt;0,(IF((VLOOKUP(I227,'Simulador Piramide-Salarios'!$F$57:$J$74,3,0))&gt;0,(VLOOKUP(I227,'Simulador Piramide-Salarios'!$F$57:$J$74,3,0)),(VLOOKUP(I227,'Simulador Piramide-Salarios'!$E$57:$J$74,5,0)))),(VLOOKUP(I227,'Simulador Piramide-Salarios'!$D$57:$J$74,7,0)))))))))))))</f>
        <v>#N/A</v>
      </c>
      <c r="K227" s="200" t="e">
        <f t="shared" si="26"/>
        <v>#N/A</v>
      </c>
      <c r="L227" s="200" t="e">
        <f t="shared" si="27"/>
        <v>#N/A</v>
      </c>
      <c r="M227" s="211" t="e">
        <f t="shared" si="28"/>
        <v>#N/A</v>
      </c>
      <c r="N227" s="201" t="e">
        <f t="shared" si="29"/>
        <v>#N/A</v>
      </c>
      <c r="O227" s="198">
        <v>0</v>
      </c>
      <c r="P227" s="198">
        <v>0</v>
      </c>
      <c r="Q227" s="200" t="e">
        <f t="shared" si="30"/>
        <v>#N/A</v>
      </c>
      <c r="Z227" s="260"/>
    </row>
    <row r="228" spans="1:26" x14ac:dyDescent="0.25">
      <c r="A228" s="180">
        <f t="shared" si="23"/>
        <v>217</v>
      </c>
      <c r="B228" s="296"/>
      <c r="C228" s="306"/>
      <c r="D228" s="304"/>
      <c r="E228" s="305"/>
      <c r="F228" s="296"/>
      <c r="G228" s="216">
        <f t="shared" si="24"/>
        <v>0</v>
      </c>
      <c r="H228" s="279">
        <f t="shared" si="25"/>
        <v>0</v>
      </c>
      <c r="I228" s="280"/>
      <c r="J228" s="202" t="e">
        <f>IF(I228=("Comisario"),(VLOOKUP(I228,'Simulador Piramide-Salarios'!$F$57:$J$74,5,0)),(IF(I228=("Inspector General"),(VLOOKUP(I228,'Simulador Piramide-Salarios'!$F$57:$J$74,5,0)),(IF(I228=("Subinspector"),(VLOOKUP(I228,'Simulador Piramide-Salarios'!$F$57:$J$74,5,0)),(IF(I228=("Inspector"),(VLOOKUP(I228,'Simulador Piramide-Salarios'!$F$57:$J$74,5,0)),(IF(I228=("Inspector Jefe"),(VLOOKUP(I228,'Simulador Piramide-Salarios'!$F$57:$J$74,5,0)),(IF((IF((VLOOKUP(I228,'Simulador Piramide-Salarios'!$F$57:$J$74,3,0))&gt;0,(VLOOKUP(I228,'Simulador Piramide-Salarios'!$F$57:$J$74,3,0)),(VLOOKUP(I228,'Simulador Piramide-Salarios'!$E$57:$J$74,5,0))))&gt;0,(IF((VLOOKUP(I228,'Simulador Piramide-Salarios'!$F$57:$J$74,3,0))&gt;0,(VLOOKUP(I228,'Simulador Piramide-Salarios'!$F$57:$J$74,3,0)),(VLOOKUP(I228,'Simulador Piramide-Salarios'!$E$57:$J$74,5,0)))),(VLOOKUP(I228,'Simulador Piramide-Salarios'!$D$57:$J$74,7,0)))))))))))))</f>
        <v>#N/A</v>
      </c>
      <c r="K228" s="200" t="e">
        <f t="shared" si="26"/>
        <v>#N/A</v>
      </c>
      <c r="L228" s="200" t="e">
        <f t="shared" si="27"/>
        <v>#N/A</v>
      </c>
      <c r="M228" s="211" t="e">
        <f t="shared" si="28"/>
        <v>#N/A</v>
      </c>
      <c r="N228" s="201" t="e">
        <f t="shared" si="29"/>
        <v>#N/A</v>
      </c>
      <c r="O228" s="198">
        <v>0</v>
      </c>
      <c r="P228" s="198">
        <v>0</v>
      </c>
      <c r="Q228" s="200" t="e">
        <f t="shared" si="30"/>
        <v>#N/A</v>
      </c>
      <c r="Z228" s="260"/>
    </row>
    <row r="229" spans="1:26" x14ac:dyDescent="0.25">
      <c r="A229" s="180">
        <f t="shared" si="23"/>
        <v>218</v>
      </c>
      <c r="B229" s="296"/>
      <c r="C229" s="306"/>
      <c r="D229" s="304"/>
      <c r="E229" s="305"/>
      <c r="F229" s="296"/>
      <c r="G229" s="216">
        <f t="shared" si="24"/>
        <v>0</v>
      </c>
      <c r="H229" s="279">
        <f t="shared" si="25"/>
        <v>0</v>
      </c>
      <c r="I229" s="280"/>
      <c r="J229" s="202" t="e">
        <f>IF(I229=("Comisario"),(VLOOKUP(I229,'Simulador Piramide-Salarios'!$F$57:$J$74,5,0)),(IF(I229=("Inspector General"),(VLOOKUP(I229,'Simulador Piramide-Salarios'!$F$57:$J$74,5,0)),(IF(I229=("Subinspector"),(VLOOKUP(I229,'Simulador Piramide-Salarios'!$F$57:$J$74,5,0)),(IF(I229=("Inspector"),(VLOOKUP(I229,'Simulador Piramide-Salarios'!$F$57:$J$74,5,0)),(IF(I229=("Inspector Jefe"),(VLOOKUP(I229,'Simulador Piramide-Salarios'!$F$57:$J$74,5,0)),(IF((IF((VLOOKUP(I229,'Simulador Piramide-Salarios'!$F$57:$J$74,3,0))&gt;0,(VLOOKUP(I229,'Simulador Piramide-Salarios'!$F$57:$J$74,3,0)),(VLOOKUP(I229,'Simulador Piramide-Salarios'!$E$57:$J$74,5,0))))&gt;0,(IF((VLOOKUP(I229,'Simulador Piramide-Salarios'!$F$57:$J$74,3,0))&gt;0,(VLOOKUP(I229,'Simulador Piramide-Salarios'!$F$57:$J$74,3,0)),(VLOOKUP(I229,'Simulador Piramide-Salarios'!$E$57:$J$74,5,0)))),(VLOOKUP(I229,'Simulador Piramide-Salarios'!$D$57:$J$74,7,0)))))))))))))</f>
        <v>#N/A</v>
      </c>
      <c r="K229" s="200" t="e">
        <f t="shared" si="26"/>
        <v>#N/A</v>
      </c>
      <c r="L229" s="200" t="e">
        <f t="shared" si="27"/>
        <v>#N/A</v>
      </c>
      <c r="M229" s="211" t="e">
        <f t="shared" si="28"/>
        <v>#N/A</v>
      </c>
      <c r="N229" s="201" t="e">
        <f t="shared" si="29"/>
        <v>#N/A</v>
      </c>
      <c r="O229" s="198">
        <v>0</v>
      </c>
      <c r="P229" s="198">
        <v>0</v>
      </c>
      <c r="Q229" s="200" t="e">
        <f t="shared" si="30"/>
        <v>#N/A</v>
      </c>
      <c r="Z229" s="260"/>
    </row>
    <row r="230" spans="1:26" x14ac:dyDescent="0.25">
      <c r="A230" s="180">
        <f t="shared" si="23"/>
        <v>219</v>
      </c>
      <c r="B230" s="296"/>
      <c r="C230" s="306"/>
      <c r="D230" s="304"/>
      <c r="E230" s="305"/>
      <c r="F230" s="296"/>
      <c r="G230" s="216">
        <f t="shared" si="24"/>
        <v>0</v>
      </c>
      <c r="H230" s="279">
        <f t="shared" si="25"/>
        <v>0</v>
      </c>
      <c r="I230" s="280"/>
      <c r="J230" s="202" t="e">
        <f>IF(I230=("Comisario"),(VLOOKUP(I230,'Simulador Piramide-Salarios'!$F$57:$J$74,5,0)),(IF(I230=("Inspector General"),(VLOOKUP(I230,'Simulador Piramide-Salarios'!$F$57:$J$74,5,0)),(IF(I230=("Subinspector"),(VLOOKUP(I230,'Simulador Piramide-Salarios'!$F$57:$J$74,5,0)),(IF(I230=("Inspector"),(VLOOKUP(I230,'Simulador Piramide-Salarios'!$F$57:$J$74,5,0)),(IF(I230=("Inspector Jefe"),(VLOOKUP(I230,'Simulador Piramide-Salarios'!$F$57:$J$74,5,0)),(IF((IF((VLOOKUP(I230,'Simulador Piramide-Salarios'!$F$57:$J$74,3,0))&gt;0,(VLOOKUP(I230,'Simulador Piramide-Salarios'!$F$57:$J$74,3,0)),(VLOOKUP(I230,'Simulador Piramide-Salarios'!$E$57:$J$74,5,0))))&gt;0,(IF((VLOOKUP(I230,'Simulador Piramide-Salarios'!$F$57:$J$74,3,0))&gt;0,(VLOOKUP(I230,'Simulador Piramide-Salarios'!$F$57:$J$74,3,0)),(VLOOKUP(I230,'Simulador Piramide-Salarios'!$E$57:$J$74,5,0)))),(VLOOKUP(I230,'Simulador Piramide-Salarios'!$D$57:$J$74,7,0)))))))))))))</f>
        <v>#N/A</v>
      </c>
      <c r="K230" s="200" t="e">
        <f t="shared" si="26"/>
        <v>#N/A</v>
      </c>
      <c r="L230" s="200" t="e">
        <f t="shared" si="27"/>
        <v>#N/A</v>
      </c>
      <c r="M230" s="211" t="e">
        <f t="shared" si="28"/>
        <v>#N/A</v>
      </c>
      <c r="N230" s="201" t="e">
        <f t="shared" si="29"/>
        <v>#N/A</v>
      </c>
      <c r="O230" s="198">
        <v>0</v>
      </c>
      <c r="P230" s="198">
        <v>0</v>
      </c>
      <c r="Q230" s="200" t="e">
        <f t="shared" si="30"/>
        <v>#N/A</v>
      </c>
      <c r="Z230" s="260"/>
    </row>
    <row r="231" spans="1:26" x14ac:dyDescent="0.25">
      <c r="A231" s="180">
        <f t="shared" si="23"/>
        <v>220</v>
      </c>
      <c r="B231" s="296"/>
      <c r="C231" s="306"/>
      <c r="D231" s="304"/>
      <c r="E231" s="305"/>
      <c r="F231" s="296"/>
      <c r="G231" s="216">
        <f t="shared" si="24"/>
        <v>0</v>
      </c>
      <c r="H231" s="279">
        <f t="shared" si="25"/>
        <v>0</v>
      </c>
      <c r="I231" s="280"/>
      <c r="J231" s="202" t="e">
        <f>IF(I231=("Comisario"),(VLOOKUP(I231,'Simulador Piramide-Salarios'!$F$57:$J$74,5,0)),(IF(I231=("Inspector General"),(VLOOKUP(I231,'Simulador Piramide-Salarios'!$F$57:$J$74,5,0)),(IF(I231=("Subinspector"),(VLOOKUP(I231,'Simulador Piramide-Salarios'!$F$57:$J$74,5,0)),(IF(I231=("Inspector"),(VLOOKUP(I231,'Simulador Piramide-Salarios'!$F$57:$J$74,5,0)),(IF(I231=("Inspector Jefe"),(VLOOKUP(I231,'Simulador Piramide-Salarios'!$F$57:$J$74,5,0)),(IF((IF((VLOOKUP(I231,'Simulador Piramide-Salarios'!$F$57:$J$74,3,0))&gt;0,(VLOOKUP(I231,'Simulador Piramide-Salarios'!$F$57:$J$74,3,0)),(VLOOKUP(I231,'Simulador Piramide-Salarios'!$E$57:$J$74,5,0))))&gt;0,(IF((VLOOKUP(I231,'Simulador Piramide-Salarios'!$F$57:$J$74,3,0))&gt;0,(VLOOKUP(I231,'Simulador Piramide-Salarios'!$F$57:$J$74,3,0)),(VLOOKUP(I231,'Simulador Piramide-Salarios'!$E$57:$J$74,5,0)))),(VLOOKUP(I231,'Simulador Piramide-Salarios'!$D$57:$J$74,7,0)))))))))))))</f>
        <v>#N/A</v>
      </c>
      <c r="K231" s="200" t="e">
        <f t="shared" si="26"/>
        <v>#N/A</v>
      </c>
      <c r="L231" s="200" t="e">
        <f t="shared" si="27"/>
        <v>#N/A</v>
      </c>
      <c r="M231" s="211" t="e">
        <f t="shared" si="28"/>
        <v>#N/A</v>
      </c>
      <c r="N231" s="201" t="e">
        <f t="shared" si="29"/>
        <v>#N/A</v>
      </c>
      <c r="O231" s="198">
        <v>0</v>
      </c>
      <c r="P231" s="198">
        <v>0</v>
      </c>
      <c r="Q231" s="200" t="e">
        <f t="shared" si="30"/>
        <v>#N/A</v>
      </c>
      <c r="Z231" s="260"/>
    </row>
    <row r="232" spans="1:26" x14ac:dyDescent="0.25">
      <c r="A232" s="180">
        <f t="shared" si="23"/>
        <v>221</v>
      </c>
      <c r="B232" s="296"/>
      <c r="C232" s="306"/>
      <c r="D232" s="304"/>
      <c r="E232" s="305"/>
      <c r="F232" s="296"/>
      <c r="G232" s="216">
        <f t="shared" si="24"/>
        <v>0</v>
      </c>
      <c r="H232" s="279">
        <f t="shared" si="25"/>
        <v>0</v>
      </c>
      <c r="I232" s="280"/>
      <c r="J232" s="202" t="e">
        <f>IF(I232=("Comisario"),(VLOOKUP(I232,'Simulador Piramide-Salarios'!$F$57:$J$74,5,0)),(IF(I232=("Inspector General"),(VLOOKUP(I232,'Simulador Piramide-Salarios'!$F$57:$J$74,5,0)),(IF(I232=("Subinspector"),(VLOOKUP(I232,'Simulador Piramide-Salarios'!$F$57:$J$74,5,0)),(IF(I232=("Inspector"),(VLOOKUP(I232,'Simulador Piramide-Salarios'!$F$57:$J$74,5,0)),(IF(I232=("Inspector Jefe"),(VLOOKUP(I232,'Simulador Piramide-Salarios'!$F$57:$J$74,5,0)),(IF((IF((VLOOKUP(I232,'Simulador Piramide-Salarios'!$F$57:$J$74,3,0))&gt;0,(VLOOKUP(I232,'Simulador Piramide-Salarios'!$F$57:$J$74,3,0)),(VLOOKUP(I232,'Simulador Piramide-Salarios'!$E$57:$J$74,5,0))))&gt;0,(IF((VLOOKUP(I232,'Simulador Piramide-Salarios'!$F$57:$J$74,3,0))&gt;0,(VLOOKUP(I232,'Simulador Piramide-Salarios'!$F$57:$J$74,3,0)),(VLOOKUP(I232,'Simulador Piramide-Salarios'!$E$57:$J$74,5,0)))),(VLOOKUP(I232,'Simulador Piramide-Salarios'!$D$57:$J$74,7,0)))))))))))))</f>
        <v>#N/A</v>
      </c>
      <c r="K232" s="200" t="e">
        <f t="shared" si="26"/>
        <v>#N/A</v>
      </c>
      <c r="L232" s="200" t="e">
        <f t="shared" si="27"/>
        <v>#N/A</v>
      </c>
      <c r="M232" s="211" t="e">
        <f t="shared" si="28"/>
        <v>#N/A</v>
      </c>
      <c r="N232" s="201" t="e">
        <f t="shared" si="29"/>
        <v>#N/A</v>
      </c>
      <c r="O232" s="198">
        <v>0</v>
      </c>
      <c r="P232" s="198">
        <v>0</v>
      </c>
      <c r="Q232" s="200" t="e">
        <f t="shared" si="30"/>
        <v>#N/A</v>
      </c>
      <c r="Z232" s="260"/>
    </row>
    <row r="233" spans="1:26" x14ac:dyDescent="0.25">
      <c r="A233" s="180">
        <f t="shared" si="23"/>
        <v>222</v>
      </c>
      <c r="B233" s="296"/>
      <c r="C233" s="306"/>
      <c r="D233" s="304"/>
      <c r="E233" s="305"/>
      <c r="F233" s="296"/>
      <c r="G233" s="216">
        <f t="shared" si="24"/>
        <v>0</v>
      </c>
      <c r="H233" s="279">
        <f t="shared" si="25"/>
        <v>0</v>
      </c>
      <c r="I233" s="280"/>
      <c r="J233" s="202" t="e">
        <f>IF(I233=("Comisario"),(VLOOKUP(I233,'Simulador Piramide-Salarios'!$F$57:$J$74,5,0)),(IF(I233=("Inspector General"),(VLOOKUP(I233,'Simulador Piramide-Salarios'!$F$57:$J$74,5,0)),(IF(I233=("Subinspector"),(VLOOKUP(I233,'Simulador Piramide-Salarios'!$F$57:$J$74,5,0)),(IF(I233=("Inspector"),(VLOOKUP(I233,'Simulador Piramide-Salarios'!$F$57:$J$74,5,0)),(IF(I233=("Inspector Jefe"),(VLOOKUP(I233,'Simulador Piramide-Salarios'!$F$57:$J$74,5,0)),(IF((IF((VLOOKUP(I233,'Simulador Piramide-Salarios'!$F$57:$J$74,3,0))&gt;0,(VLOOKUP(I233,'Simulador Piramide-Salarios'!$F$57:$J$74,3,0)),(VLOOKUP(I233,'Simulador Piramide-Salarios'!$E$57:$J$74,5,0))))&gt;0,(IF((VLOOKUP(I233,'Simulador Piramide-Salarios'!$F$57:$J$74,3,0))&gt;0,(VLOOKUP(I233,'Simulador Piramide-Salarios'!$F$57:$J$74,3,0)),(VLOOKUP(I233,'Simulador Piramide-Salarios'!$E$57:$J$74,5,0)))),(VLOOKUP(I233,'Simulador Piramide-Salarios'!$D$57:$J$74,7,0)))))))))))))</f>
        <v>#N/A</v>
      </c>
      <c r="K233" s="200" t="e">
        <f t="shared" si="26"/>
        <v>#N/A</v>
      </c>
      <c r="L233" s="200" t="e">
        <f t="shared" si="27"/>
        <v>#N/A</v>
      </c>
      <c r="M233" s="211" t="e">
        <f t="shared" si="28"/>
        <v>#N/A</v>
      </c>
      <c r="N233" s="201" t="e">
        <f t="shared" si="29"/>
        <v>#N/A</v>
      </c>
      <c r="O233" s="198">
        <v>0</v>
      </c>
      <c r="P233" s="198">
        <v>0</v>
      </c>
      <c r="Q233" s="200" t="e">
        <f t="shared" si="30"/>
        <v>#N/A</v>
      </c>
      <c r="Z233" s="260"/>
    </row>
    <row r="234" spans="1:26" x14ac:dyDescent="0.25">
      <c r="A234" s="180">
        <f t="shared" si="23"/>
        <v>223</v>
      </c>
      <c r="B234" s="296"/>
      <c r="C234" s="306"/>
      <c r="D234" s="304"/>
      <c r="E234" s="305"/>
      <c r="F234" s="296"/>
      <c r="G234" s="216">
        <f t="shared" si="24"/>
        <v>0</v>
      </c>
      <c r="H234" s="279">
        <f t="shared" si="25"/>
        <v>0</v>
      </c>
      <c r="I234" s="280"/>
      <c r="J234" s="202" t="e">
        <f>IF(I234=("Comisario"),(VLOOKUP(I234,'Simulador Piramide-Salarios'!$F$57:$J$74,5,0)),(IF(I234=("Inspector General"),(VLOOKUP(I234,'Simulador Piramide-Salarios'!$F$57:$J$74,5,0)),(IF(I234=("Subinspector"),(VLOOKUP(I234,'Simulador Piramide-Salarios'!$F$57:$J$74,5,0)),(IF(I234=("Inspector"),(VLOOKUP(I234,'Simulador Piramide-Salarios'!$F$57:$J$74,5,0)),(IF(I234=("Inspector Jefe"),(VLOOKUP(I234,'Simulador Piramide-Salarios'!$F$57:$J$74,5,0)),(IF((IF((VLOOKUP(I234,'Simulador Piramide-Salarios'!$F$57:$J$74,3,0))&gt;0,(VLOOKUP(I234,'Simulador Piramide-Salarios'!$F$57:$J$74,3,0)),(VLOOKUP(I234,'Simulador Piramide-Salarios'!$E$57:$J$74,5,0))))&gt;0,(IF((VLOOKUP(I234,'Simulador Piramide-Salarios'!$F$57:$J$74,3,0))&gt;0,(VLOOKUP(I234,'Simulador Piramide-Salarios'!$F$57:$J$74,3,0)),(VLOOKUP(I234,'Simulador Piramide-Salarios'!$E$57:$J$74,5,0)))),(VLOOKUP(I234,'Simulador Piramide-Salarios'!$D$57:$J$74,7,0)))))))))))))</f>
        <v>#N/A</v>
      </c>
      <c r="K234" s="200" t="e">
        <f t="shared" si="26"/>
        <v>#N/A</v>
      </c>
      <c r="L234" s="200" t="e">
        <f t="shared" si="27"/>
        <v>#N/A</v>
      </c>
      <c r="M234" s="211" t="e">
        <f t="shared" si="28"/>
        <v>#N/A</v>
      </c>
      <c r="N234" s="201" t="e">
        <f t="shared" si="29"/>
        <v>#N/A</v>
      </c>
      <c r="O234" s="198">
        <v>0</v>
      </c>
      <c r="P234" s="198">
        <v>0</v>
      </c>
      <c r="Q234" s="200" t="e">
        <f t="shared" si="30"/>
        <v>#N/A</v>
      </c>
      <c r="Z234" s="260"/>
    </row>
    <row r="235" spans="1:26" x14ac:dyDescent="0.25">
      <c r="A235" s="180">
        <f t="shared" si="23"/>
        <v>224</v>
      </c>
      <c r="B235" s="296"/>
      <c r="C235" s="306"/>
      <c r="D235" s="304"/>
      <c r="E235" s="305"/>
      <c r="F235" s="296"/>
      <c r="G235" s="216">
        <f t="shared" si="24"/>
        <v>0</v>
      </c>
      <c r="H235" s="279">
        <f t="shared" si="25"/>
        <v>0</v>
      </c>
      <c r="I235" s="280"/>
      <c r="J235" s="202" t="e">
        <f>IF(I235=("Comisario"),(VLOOKUP(I235,'Simulador Piramide-Salarios'!$F$57:$J$74,5,0)),(IF(I235=("Inspector General"),(VLOOKUP(I235,'Simulador Piramide-Salarios'!$F$57:$J$74,5,0)),(IF(I235=("Subinspector"),(VLOOKUP(I235,'Simulador Piramide-Salarios'!$F$57:$J$74,5,0)),(IF(I235=("Inspector"),(VLOOKUP(I235,'Simulador Piramide-Salarios'!$F$57:$J$74,5,0)),(IF(I235=("Inspector Jefe"),(VLOOKUP(I235,'Simulador Piramide-Salarios'!$F$57:$J$74,5,0)),(IF((IF((VLOOKUP(I235,'Simulador Piramide-Salarios'!$F$57:$J$74,3,0))&gt;0,(VLOOKUP(I235,'Simulador Piramide-Salarios'!$F$57:$J$74,3,0)),(VLOOKUP(I235,'Simulador Piramide-Salarios'!$E$57:$J$74,5,0))))&gt;0,(IF((VLOOKUP(I235,'Simulador Piramide-Salarios'!$F$57:$J$74,3,0))&gt;0,(VLOOKUP(I235,'Simulador Piramide-Salarios'!$F$57:$J$74,3,0)),(VLOOKUP(I235,'Simulador Piramide-Salarios'!$E$57:$J$74,5,0)))),(VLOOKUP(I235,'Simulador Piramide-Salarios'!$D$57:$J$74,7,0)))))))))))))</f>
        <v>#N/A</v>
      </c>
      <c r="K235" s="200" t="e">
        <f t="shared" si="26"/>
        <v>#N/A</v>
      </c>
      <c r="L235" s="200" t="e">
        <f t="shared" si="27"/>
        <v>#N/A</v>
      </c>
      <c r="M235" s="211" t="e">
        <f t="shared" si="28"/>
        <v>#N/A</v>
      </c>
      <c r="N235" s="201" t="e">
        <f t="shared" si="29"/>
        <v>#N/A</v>
      </c>
      <c r="O235" s="198">
        <v>0</v>
      </c>
      <c r="P235" s="198">
        <v>0</v>
      </c>
      <c r="Q235" s="200" t="e">
        <f t="shared" si="30"/>
        <v>#N/A</v>
      </c>
      <c r="Z235" s="260"/>
    </row>
    <row r="236" spans="1:26" x14ac:dyDescent="0.25">
      <c r="A236" s="180">
        <f t="shared" si="23"/>
        <v>225</v>
      </c>
      <c r="B236" s="296"/>
      <c r="C236" s="306"/>
      <c r="D236" s="304"/>
      <c r="E236" s="305"/>
      <c r="F236" s="296"/>
      <c r="G236" s="216">
        <f t="shared" si="24"/>
        <v>0</v>
      </c>
      <c r="H236" s="279">
        <f t="shared" si="25"/>
        <v>0</v>
      </c>
      <c r="I236" s="280"/>
      <c r="J236" s="202" t="e">
        <f>IF(I236=("Comisario"),(VLOOKUP(I236,'Simulador Piramide-Salarios'!$F$57:$J$74,5,0)),(IF(I236=("Inspector General"),(VLOOKUP(I236,'Simulador Piramide-Salarios'!$F$57:$J$74,5,0)),(IF(I236=("Subinspector"),(VLOOKUP(I236,'Simulador Piramide-Salarios'!$F$57:$J$74,5,0)),(IF(I236=("Inspector"),(VLOOKUP(I236,'Simulador Piramide-Salarios'!$F$57:$J$74,5,0)),(IF(I236=("Inspector Jefe"),(VLOOKUP(I236,'Simulador Piramide-Salarios'!$F$57:$J$74,5,0)),(IF((IF((VLOOKUP(I236,'Simulador Piramide-Salarios'!$F$57:$J$74,3,0))&gt;0,(VLOOKUP(I236,'Simulador Piramide-Salarios'!$F$57:$J$74,3,0)),(VLOOKUP(I236,'Simulador Piramide-Salarios'!$E$57:$J$74,5,0))))&gt;0,(IF((VLOOKUP(I236,'Simulador Piramide-Salarios'!$F$57:$J$74,3,0))&gt;0,(VLOOKUP(I236,'Simulador Piramide-Salarios'!$F$57:$J$74,3,0)),(VLOOKUP(I236,'Simulador Piramide-Salarios'!$E$57:$J$74,5,0)))),(VLOOKUP(I236,'Simulador Piramide-Salarios'!$D$57:$J$74,7,0)))))))))))))</f>
        <v>#N/A</v>
      </c>
      <c r="K236" s="200" t="e">
        <f t="shared" si="26"/>
        <v>#N/A</v>
      </c>
      <c r="L236" s="200" t="e">
        <f t="shared" si="27"/>
        <v>#N/A</v>
      </c>
      <c r="M236" s="211" t="e">
        <f t="shared" si="28"/>
        <v>#N/A</v>
      </c>
      <c r="N236" s="201" t="e">
        <f t="shared" si="29"/>
        <v>#N/A</v>
      </c>
      <c r="O236" s="198">
        <v>0</v>
      </c>
      <c r="P236" s="198">
        <v>0</v>
      </c>
      <c r="Q236" s="200" t="e">
        <f t="shared" si="30"/>
        <v>#N/A</v>
      </c>
      <c r="Z236" s="260"/>
    </row>
    <row r="237" spans="1:26" x14ac:dyDescent="0.25">
      <c r="A237" s="180">
        <f t="shared" si="23"/>
        <v>226</v>
      </c>
      <c r="B237" s="296"/>
      <c r="C237" s="306"/>
      <c r="D237" s="304"/>
      <c r="E237" s="305"/>
      <c r="F237" s="296"/>
      <c r="G237" s="216">
        <f t="shared" si="24"/>
        <v>0</v>
      </c>
      <c r="H237" s="279">
        <f t="shared" si="25"/>
        <v>0</v>
      </c>
      <c r="I237" s="280"/>
      <c r="J237" s="202" t="e">
        <f>IF(I237=("Comisario"),(VLOOKUP(I237,'Simulador Piramide-Salarios'!$F$57:$J$74,5,0)),(IF(I237=("Inspector General"),(VLOOKUP(I237,'Simulador Piramide-Salarios'!$F$57:$J$74,5,0)),(IF(I237=("Subinspector"),(VLOOKUP(I237,'Simulador Piramide-Salarios'!$F$57:$J$74,5,0)),(IF(I237=("Inspector"),(VLOOKUP(I237,'Simulador Piramide-Salarios'!$F$57:$J$74,5,0)),(IF(I237=("Inspector Jefe"),(VLOOKUP(I237,'Simulador Piramide-Salarios'!$F$57:$J$74,5,0)),(IF((IF((VLOOKUP(I237,'Simulador Piramide-Salarios'!$F$57:$J$74,3,0))&gt;0,(VLOOKUP(I237,'Simulador Piramide-Salarios'!$F$57:$J$74,3,0)),(VLOOKUP(I237,'Simulador Piramide-Salarios'!$E$57:$J$74,5,0))))&gt;0,(IF((VLOOKUP(I237,'Simulador Piramide-Salarios'!$F$57:$J$74,3,0))&gt;0,(VLOOKUP(I237,'Simulador Piramide-Salarios'!$F$57:$J$74,3,0)),(VLOOKUP(I237,'Simulador Piramide-Salarios'!$E$57:$J$74,5,0)))),(VLOOKUP(I237,'Simulador Piramide-Salarios'!$D$57:$J$74,7,0)))))))))))))</f>
        <v>#N/A</v>
      </c>
      <c r="K237" s="200" t="e">
        <f t="shared" si="26"/>
        <v>#N/A</v>
      </c>
      <c r="L237" s="200" t="e">
        <f t="shared" si="27"/>
        <v>#N/A</v>
      </c>
      <c r="M237" s="211" t="e">
        <f t="shared" si="28"/>
        <v>#N/A</v>
      </c>
      <c r="N237" s="201" t="e">
        <f t="shared" si="29"/>
        <v>#N/A</v>
      </c>
      <c r="O237" s="198">
        <v>0</v>
      </c>
      <c r="P237" s="198">
        <v>0</v>
      </c>
      <c r="Q237" s="200" t="e">
        <f t="shared" si="30"/>
        <v>#N/A</v>
      </c>
      <c r="Z237" s="260"/>
    </row>
    <row r="238" spans="1:26" x14ac:dyDescent="0.25">
      <c r="A238" s="180">
        <f t="shared" si="23"/>
        <v>227</v>
      </c>
      <c r="B238" s="296"/>
      <c r="C238" s="306"/>
      <c r="D238" s="304"/>
      <c r="E238" s="305"/>
      <c r="F238" s="296"/>
      <c r="G238" s="216">
        <f t="shared" si="24"/>
        <v>0</v>
      </c>
      <c r="H238" s="279">
        <f t="shared" si="25"/>
        <v>0</v>
      </c>
      <c r="I238" s="280"/>
      <c r="J238" s="202" t="e">
        <f>IF(I238=("Comisario"),(VLOOKUP(I238,'Simulador Piramide-Salarios'!$F$57:$J$74,5,0)),(IF(I238=("Inspector General"),(VLOOKUP(I238,'Simulador Piramide-Salarios'!$F$57:$J$74,5,0)),(IF(I238=("Subinspector"),(VLOOKUP(I238,'Simulador Piramide-Salarios'!$F$57:$J$74,5,0)),(IF(I238=("Inspector"),(VLOOKUP(I238,'Simulador Piramide-Salarios'!$F$57:$J$74,5,0)),(IF(I238=("Inspector Jefe"),(VLOOKUP(I238,'Simulador Piramide-Salarios'!$F$57:$J$74,5,0)),(IF((IF((VLOOKUP(I238,'Simulador Piramide-Salarios'!$F$57:$J$74,3,0))&gt;0,(VLOOKUP(I238,'Simulador Piramide-Salarios'!$F$57:$J$74,3,0)),(VLOOKUP(I238,'Simulador Piramide-Salarios'!$E$57:$J$74,5,0))))&gt;0,(IF((VLOOKUP(I238,'Simulador Piramide-Salarios'!$F$57:$J$74,3,0))&gt;0,(VLOOKUP(I238,'Simulador Piramide-Salarios'!$F$57:$J$74,3,0)),(VLOOKUP(I238,'Simulador Piramide-Salarios'!$E$57:$J$74,5,0)))),(VLOOKUP(I238,'Simulador Piramide-Salarios'!$D$57:$J$74,7,0)))))))))))))</f>
        <v>#N/A</v>
      </c>
      <c r="K238" s="200" t="e">
        <f t="shared" si="26"/>
        <v>#N/A</v>
      </c>
      <c r="L238" s="200" t="e">
        <f t="shared" si="27"/>
        <v>#N/A</v>
      </c>
      <c r="M238" s="211" t="e">
        <f t="shared" si="28"/>
        <v>#N/A</v>
      </c>
      <c r="N238" s="201" t="e">
        <f t="shared" si="29"/>
        <v>#N/A</v>
      </c>
      <c r="O238" s="198">
        <v>0</v>
      </c>
      <c r="P238" s="198">
        <v>0</v>
      </c>
      <c r="Q238" s="200" t="e">
        <f t="shared" si="30"/>
        <v>#N/A</v>
      </c>
      <c r="Z238" s="260"/>
    </row>
    <row r="239" spans="1:26" x14ac:dyDescent="0.25">
      <c r="A239" s="180">
        <f t="shared" si="23"/>
        <v>228</v>
      </c>
      <c r="B239" s="296"/>
      <c r="C239" s="306"/>
      <c r="D239" s="304"/>
      <c r="E239" s="305"/>
      <c r="F239" s="296"/>
      <c r="G239" s="216">
        <f t="shared" si="24"/>
        <v>0</v>
      </c>
      <c r="H239" s="279">
        <f t="shared" si="25"/>
        <v>0</v>
      </c>
      <c r="I239" s="280"/>
      <c r="J239" s="202" t="e">
        <f>IF(I239=("Comisario"),(VLOOKUP(I239,'Simulador Piramide-Salarios'!$F$57:$J$74,5,0)),(IF(I239=("Inspector General"),(VLOOKUP(I239,'Simulador Piramide-Salarios'!$F$57:$J$74,5,0)),(IF(I239=("Subinspector"),(VLOOKUP(I239,'Simulador Piramide-Salarios'!$F$57:$J$74,5,0)),(IF(I239=("Inspector"),(VLOOKUP(I239,'Simulador Piramide-Salarios'!$F$57:$J$74,5,0)),(IF(I239=("Inspector Jefe"),(VLOOKUP(I239,'Simulador Piramide-Salarios'!$F$57:$J$74,5,0)),(IF((IF((VLOOKUP(I239,'Simulador Piramide-Salarios'!$F$57:$J$74,3,0))&gt;0,(VLOOKUP(I239,'Simulador Piramide-Salarios'!$F$57:$J$74,3,0)),(VLOOKUP(I239,'Simulador Piramide-Salarios'!$E$57:$J$74,5,0))))&gt;0,(IF((VLOOKUP(I239,'Simulador Piramide-Salarios'!$F$57:$J$74,3,0))&gt;0,(VLOOKUP(I239,'Simulador Piramide-Salarios'!$F$57:$J$74,3,0)),(VLOOKUP(I239,'Simulador Piramide-Salarios'!$E$57:$J$74,5,0)))),(VLOOKUP(I239,'Simulador Piramide-Salarios'!$D$57:$J$74,7,0)))))))))))))</f>
        <v>#N/A</v>
      </c>
      <c r="K239" s="200" t="e">
        <f t="shared" si="26"/>
        <v>#N/A</v>
      </c>
      <c r="L239" s="200" t="e">
        <f t="shared" si="27"/>
        <v>#N/A</v>
      </c>
      <c r="M239" s="211" t="e">
        <f t="shared" si="28"/>
        <v>#N/A</v>
      </c>
      <c r="N239" s="201" t="e">
        <f t="shared" si="29"/>
        <v>#N/A</v>
      </c>
      <c r="O239" s="198">
        <v>0</v>
      </c>
      <c r="P239" s="198">
        <v>0</v>
      </c>
      <c r="Q239" s="200" t="e">
        <f t="shared" si="30"/>
        <v>#N/A</v>
      </c>
      <c r="Z239" s="260"/>
    </row>
    <row r="240" spans="1:26" x14ac:dyDescent="0.25">
      <c r="A240" s="180">
        <f t="shared" ref="A240:A303" si="31">IF(I240=I239,(IF(A239&gt;1,A239+1,1+1)),1)</f>
        <v>229</v>
      </c>
      <c r="B240" s="296"/>
      <c r="C240" s="306"/>
      <c r="D240" s="304"/>
      <c r="E240" s="305"/>
      <c r="F240" s="296"/>
      <c r="G240" s="216">
        <f t="shared" si="24"/>
        <v>0</v>
      </c>
      <c r="H240" s="279">
        <f t="shared" si="25"/>
        <v>0</v>
      </c>
      <c r="I240" s="280"/>
      <c r="J240" s="202" t="e">
        <f>IF(I240=("Comisario"),(VLOOKUP(I240,'Simulador Piramide-Salarios'!$F$57:$J$74,5,0)),(IF(I240=("Inspector General"),(VLOOKUP(I240,'Simulador Piramide-Salarios'!$F$57:$J$74,5,0)),(IF(I240=("Subinspector"),(VLOOKUP(I240,'Simulador Piramide-Salarios'!$F$57:$J$74,5,0)),(IF(I240=("Inspector"),(VLOOKUP(I240,'Simulador Piramide-Salarios'!$F$57:$J$74,5,0)),(IF(I240=("Inspector Jefe"),(VLOOKUP(I240,'Simulador Piramide-Salarios'!$F$57:$J$74,5,0)),(IF((IF((VLOOKUP(I240,'Simulador Piramide-Salarios'!$F$57:$J$74,3,0))&gt;0,(VLOOKUP(I240,'Simulador Piramide-Salarios'!$F$57:$J$74,3,0)),(VLOOKUP(I240,'Simulador Piramide-Salarios'!$E$57:$J$74,5,0))))&gt;0,(IF((VLOOKUP(I240,'Simulador Piramide-Salarios'!$F$57:$J$74,3,0))&gt;0,(VLOOKUP(I240,'Simulador Piramide-Salarios'!$F$57:$J$74,3,0)),(VLOOKUP(I240,'Simulador Piramide-Salarios'!$E$57:$J$74,5,0)))),(VLOOKUP(I240,'Simulador Piramide-Salarios'!$D$57:$J$74,7,0)))))))))))))</f>
        <v>#N/A</v>
      </c>
      <c r="K240" s="200" t="e">
        <f t="shared" si="26"/>
        <v>#N/A</v>
      </c>
      <c r="L240" s="200" t="e">
        <f t="shared" si="27"/>
        <v>#N/A</v>
      </c>
      <c r="M240" s="211" t="e">
        <f t="shared" si="28"/>
        <v>#N/A</v>
      </c>
      <c r="N240" s="201" t="e">
        <f t="shared" si="29"/>
        <v>#N/A</v>
      </c>
      <c r="O240" s="198">
        <v>0</v>
      </c>
      <c r="P240" s="198">
        <v>0</v>
      </c>
      <c r="Q240" s="200" t="e">
        <f t="shared" si="30"/>
        <v>#N/A</v>
      </c>
      <c r="Z240" s="260"/>
    </row>
    <row r="241" spans="1:26" x14ac:dyDescent="0.25">
      <c r="A241" s="180">
        <f t="shared" si="31"/>
        <v>230</v>
      </c>
      <c r="B241" s="296"/>
      <c r="C241" s="306"/>
      <c r="D241" s="304"/>
      <c r="E241" s="305"/>
      <c r="F241" s="296"/>
      <c r="G241" s="216">
        <f t="shared" si="24"/>
        <v>0</v>
      </c>
      <c r="H241" s="279">
        <f t="shared" si="25"/>
        <v>0</v>
      </c>
      <c r="I241" s="280"/>
      <c r="J241" s="202" t="e">
        <f>IF(I241=("Comisario"),(VLOOKUP(I241,'Simulador Piramide-Salarios'!$F$57:$J$74,5,0)),(IF(I241=("Inspector General"),(VLOOKUP(I241,'Simulador Piramide-Salarios'!$F$57:$J$74,5,0)),(IF(I241=("Subinspector"),(VLOOKUP(I241,'Simulador Piramide-Salarios'!$F$57:$J$74,5,0)),(IF(I241=("Inspector"),(VLOOKUP(I241,'Simulador Piramide-Salarios'!$F$57:$J$74,5,0)),(IF(I241=("Inspector Jefe"),(VLOOKUP(I241,'Simulador Piramide-Salarios'!$F$57:$J$74,5,0)),(IF((IF((VLOOKUP(I241,'Simulador Piramide-Salarios'!$F$57:$J$74,3,0))&gt;0,(VLOOKUP(I241,'Simulador Piramide-Salarios'!$F$57:$J$74,3,0)),(VLOOKUP(I241,'Simulador Piramide-Salarios'!$E$57:$J$74,5,0))))&gt;0,(IF((VLOOKUP(I241,'Simulador Piramide-Salarios'!$F$57:$J$74,3,0))&gt;0,(VLOOKUP(I241,'Simulador Piramide-Salarios'!$F$57:$J$74,3,0)),(VLOOKUP(I241,'Simulador Piramide-Salarios'!$E$57:$J$74,5,0)))),(VLOOKUP(I241,'Simulador Piramide-Salarios'!$D$57:$J$74,7,0)))))))))))))</f>
        <v>#N/A</v>
      </c>
      <c r="K241" s="200" t="e">
        <f t="shared" si="26"/>
        <v>#N/A</v>
      </c>
      <c r="L241" s="200" t="e">
        <f t="shared" si="27"/>
        <v>#N/A</v>
      </c>
      <c r="M241" s="211" t="e">
        <f t="shared" si="28"/>
        <v>#N/A</v>
      </c>
      <c r="N241" s="201" t="e">
        <f t="shared" si="29"/>
        <v>#N/A</v>
      </c>
      <c r="O241" s="198">
        <v>0</v>
      </c>
      <c r="P241" s="198">
        <v>0</v>
      </c>
      <c r="Q241" s="200" t="e">
        <f t="shared" si="30"/>
        <v>#N/A</v>
      </c>
      <c r="Z241" s="260"/>
    </row>
    <row r="242" spans="1:26" x14ac:dyDescent="0.25">
      <c r="A242" s="180">
        <f t="shared" si="31"/>
        <v>231</v>
      </c>
      <c r="B242" s="296"/>
      <c r="C242" s="306"/>
      <c r="D242" s="304"/>
      <c r="E242" s="305"/>
      <c r="F242" s="296"/>
      <c r="G242" s="216">
        <f t="shared" si="24"/>
        <v>0</v>
      </c>
      <c r="H242" s="279">
        <f t="shared" si="25"/>
        <v>0</v>
      </c>
      <c r="I242" s="280"/>
      <c r="J242" s="202" t="e">
        <f>IF(I242=("Comisario"),(VLOOKUP(I242,'Simulador Piramide-Salarios'!$F$57:$J$74,5,0)),(IF(I242=("Inspector General"),(VLOOKUP(I242,'Simulador Piramide-Salarios'!$F$57:$J$74,5,0)),(IF(I242=("Subinspector"),(VLOOKUP(I242,'Simulador Piramide-Salarios'!$F$57:$J$74,5,0)),(IF(I242=("Inspector"),(VLOOKUP(I242,'Simulador Piramide-Salarios'!$F$57:$J$74,5,0)),(IF(I242=("Inspector Jefe"),(VLOOKUP(I242,'Simulador Piramide-Salarios'!$F$57:$J$74,5,0)),(IF((IF((VLOOKUP(I242,'Simulador Piramide-Salarios'!$F$57:$J$74,3,0))&gt;0,(VLOOKUP(I242,'Simulador Piramide-Salarios'!$F$57:$J$74,3,0)),(VLOOKUP(I242,'Simulador Piramide-Salarios'!$E$57:$J$74,5,0))))&gt;0,(IF((VLOOKUP(I242,'Simulador Piramide-Salarios'!$F$57:$J$74,3,0))&gt;0,(VLOOKUP(I242,'Simulador Piramide-Salarios'!$F$57:$J$74,3,0)),(VLOOKUP(I242,'Simulador Piramide-Salarios'!$E$57:$J$74,5,0)))),(VLOOKUP(I242,'Simulador Piramide-Salarios'!$D$57:$J$74,7,0)))))))))))))</f>
        <v>#N/A</v>
      </c>
      <c r="K242" s="200" t="e">
        <f t="shared" si="26"/>
        <v>#N/A</v>
      </c>
      <c r="L242" s="200" t="e">
        <f t="shared" si="27"/>
        <v>#N/A</v>
      </c>
      <c r="M242" s="211" t="e">
        <f t="shared" si="28"/>
        <v>#N/A</v>
      </c>
      <c r="N242" s="201" t="e">
        <f t="shared" si="29"/>
        <v>#N/A</v>
      </c>
      <c r="O242" s="198">
        <v>0</v>
      </c>
      <c r="P242" s="198">
        <v>0</v>
      </c>
      <c r="Q242" s="200" t="e">
        <f t="shared" si="30"/>
        <v>#N/A</v>
      </c>
      <c r="Z242" s="260"/>
    </row>
    <row r="243" spans="1:26" x14ac:dyDescent="0.25">
      <c r="A243" s="180">
        <f t="shared" si="31"/>
        <v>232</v>
      </c>
      <c r="B243" s="296"/>
      <c r="C243" s="306"/>
      <c r="D243" s="304"/>
      <c r="E243" s="305"/>
      <c r="F243" s="296"/>
      <c r="G243" s="216">
        <f t="shared" si="24"/>
        <v>0</v>
      </c>
      <c r="H243" s="279">
        <f t="shared" si="25"/>
        <v>0</v>
      </c>
      <c r="I243" s="280"/>
      <c r="J243" s="202" t="e">
        <f>IF(I243=("Comisario"),(VLOOKUP(I243,'Simulador Piramide-Salarios'!$F$57:$J$74,5,0)),(IF(I243=("Inspector General"),(VLOOKUP(I243,'Simulador Piramide-Salarios'!$F$57:$J$74,5,0)),(IF(I243=("Subinspector"),(VLOOKUP(I243,'Simulador Piramide-Salarios'!$F$57:$J$74,5,0)),(IF(I243=("Inspector"),(VLOOKUP(I243,'Simulador Piramide-Salarios'!$F$57:$J$74,5,0)),(IF(I243=("Inspector Jefe"),(VLOOKUP(I243,'Simulador Piramide-Salarios'!$F$57:$J$74,5,0)),(IF((IF((VLOOKUP(I243,'Simulador Piramide-Salarios'!$F$57:$J$74,3,0))&gt;0,(VLOOKUP(I243,'Simulador Piramide-Salarios'!$F$57:$J$74,3,0)),(VLOOKUP(I243,'Simulador Piramide-Salarios'!$E$57:$J$74,5,0))))&gt;0,(IF((VLOOKUP(I243,'Simulador Piramide-Salarios'!$F$57:$J$74,3,0))&gt;0,(VLOOKUP(I243,'Simulador Piramide-Salarios'!$F$57:$J$74,3,0)),(VLOOKUP(I243,'Simulador Piramide-Salarios'!$E$57:$J$74,5,0)))),(VLOOKUP(I243,'Simulador Piramide-Salarios'!$D$57:$J$74,7,0)))))))))))))</f>
        <v>#N/A</v>
      </c>
      <c r="K243" s="200" t="e">
        <f t="shared" si="26"/>
        <v>#N/A</v>
      </c>
      <c r="L243" s="200" t="e">
        <f t="shared" si="27"/>
        <v>#N/A</v>
      </c>
      <c r="M243" s="211" t="e">
        <f t="shared" si="28"/>
        <v>#N/A</v>
      </c>
      <c r="N243" s="201" t="e">
        <f t="shared" si="29"/>
        <v>#N/A</v>
      </c>
      <c r="O243" s="198">
        <v>0</v>
      </c>
      <c r="P243" s="198">
        <v>0</v>
      </c>
      <c r="Q243" s="200" t="e">
        <f t="shared" si="30"/>
        <v>#N/A</v>
      </c>
      <c r="Z243" s="260"/>
    </row>
    <row r="244" spans="1:26" x14ac:dyDescent="0.25">
      <c r="A244" s="180">
        <f t="shared" si="31"/>
        <v>233</v>
      </c>
      <c r="B244" s="296"/>
      <c r="C244" s="306"/>
      <c r="D244" s="304"/>
      <c r="E244" s="305"/>
      <c r="F244" s="296"/>
      <c r="G244" s="216">
        <f t="shared" si="24"/>
        <v>0</v>
      </c>
      <c r="H244" s="279">
        <f t="shared" si="25"/>
        <v>0</v>
      </c>
      <c r="I244" s="280"/>
      <c r="J244" s="202" t="e">
        <f>IF(I244=("Comisario"),(VLOOKUP(I244,'Simulador Piramide-Salarios'!$F$57:$J$74,5,0)),(IF(I244=("Inspector General"),(VLOOKUP(I244,'Simulador Piramide-Salarios'!$F$57:$J$74,5,0)),(IF(I244=("Subinspector"),(VLOOKUP(I244,'Simulador Piramide-Salarios'!$F$57:$J$74,5,0)),(IF(I244=("Inspector"),(VLOOKUP(I244,'Simulador Piramide-Salarios'!$F$57:$J$74,5,0)),(IF(I244=("Inspector Jefe"),(VLOOKUP(I244,'Simulador Piramide-Salarios'!$F$57:$J$74,5,0)),(IF((IF((VLOOKUP(I244,'Simulador Piramide-Salarios'!$F$57:$J$74,3,0))&gt;0,(VLOOKUP(I244,'Simulador Piramide-Salarios'!$F$57:$J$74,3,0)),(VLOOKUP(I244,'Simulador Piramide-Salarios'!$E$57:$J$74,5,0))))&gt;0,(IF((VLOOKUP(I244,'Simulador Piramide-Salarios'!$F$57:$J$74,3,0))&gt;0,(VLOOKUP(I244,'Simulador Piramide-Salarios'!$F$57:$J$74,3,0)),(VLOOKUP(I244,'Simulador Piramide-Salarios'!$E$57:$J$74,5,0)))),(VLOOKUP(I244,'Simulador Piramide-Salarios'!$D$57:$J$74,7,0)))))))))))))</f>
        <v>#N/A</v>
      </c>
      <c r="K244" s="200" t="e">
        <f t="shared" si="26"/>
        <v>#N/A</v>
      </c>
      <c r="L244" s="200" t="e">
        <f t="shared" si="27"/>
        <v>#N/A</v>
      </c>
      <c r="M244" s="211" t="e">
        <f t="shared" si="28"/>
        <v>#N/A</v>
      </c>
      <c r="N244" s="201" t="e">
        <f t="shared" si="29"/>
        <v>#N/A</v>
      </c>
      <c r="O244" s="198">
        <v>0</v>
      </c>
      <c r="P244" s="198">
        <v>0</v>
      </c>
      <c r="Q244" s="200" t="e">
        <f t="shared" si="30"/>
        <v>#N/A</v>
      </c>
      <c r="Z244" s="260"/>
    </row>
    <row r="245" spans="1:26" x14ac:dyDescent="0.25">
      <c r="A245" s="180">
        <f t="shared" si="31"/>
        <v>234</v>
      </c>
      <c r="B245" s="296"/>
      <c r="C245" s="306"/>
      <c r="D245" s="304"/>
      <c r="E245" s="305"/>
      <c r="F245" s="296"/>
      <c r="G245" s="216">
        <f t="shared" si="24"/>
        <v>0</v>
      </c>
      <c r="H245" s="279">
        <f t="shared" si="25"/>
        <v>0</v>
      </c>
      <c r="I245" s="280"/>
      <c r="J245" s="202" t="e">
        <f>IF(I245=("Comisario"),(VLOOKUP(I245,'Simulador Piramide-Salarios'!$F$57:$J$74,5,0)),(IF(I245=("Inspector General"),(VLOOKUP(I245,'Simulador Piramide-Salarios'!$F$57:$J$74,5,0)),(IF(I245=("Subinspector"),(VLOOKUP(I245,'Simulador Piramide-Salarios'!$F$57:$J$74,5,0)),(IF(I245=("Inspector"),(VLOOKUP(I245,'Simulador Piramide-Salarios'!$F$57:$J$74,5,0)),(IF(I245=("Inspector Jefe"),(VLOOKUP(I245,'Simulador Piramide-Salarios'!$F$57:$J$74,5,0)),(IF((IF((VLOOKUP(I245,'Simulador Piramide-Salarios'!$F$57:$J$74,3,0))&gt;0,(VLOOKUP(I245,'Simulador Piramide-Salarios'!$F$57:$J$74,3,0)),(VLOOKUP(I245,'Simulador Piramide-Salarios'!$E$57:$J$74,5,0))))&gt;0,(IF((VLOOKUP(I245,'Simulador Piramide-Salarios'!$F$57:$J$74,3,0))&gt;0,(VLOOKUP(I245,'Simulador Piramide-Salarios'!$F$57:$J$74,3,0)),(VLOOKUP(I245,'Simulador Piramide-Salarios'!$E$57:$J$74,5,0)))),(VLOOKUP(I245,'Simulador Piramide-Salarios'!$D$57:$J$74,7,0)))))))))))))</f>
        <v>#N/A</v>
      </c>
      <c r="K245" s="200" t="e">
        <f t="shared" si="26"/>
        <v>#N/A</v>
      </c>
      <c r="L245" s="200" t="e">
        <f t="shared" si="27"/>
        <v>#N/A</v>
      </c>
      <c r="M245" s="211" t="e">
        <f t="shared" si="28"/>
        <v>#N/A</v>
      </c>
      <c r="N245" s="201" t="e">
        <f t="shared" si="29"/>
        <v>#N/A</v>
      </c>
      <c r="O245" s="198">
        <v>0</v>
      </c>
      <c r="P245" s="198">
        <v>0</v>
      </c>
      <c r="Q245" s="200" t="e">
        <f t="shared" si="30"/>
        <v>#N/A</v>
      </c>
      <c r="Z245" s="260"/>
    </row>
    <row r="246" spans="1:26" x14ac:dyDescent="0.25">
      <c r="A246" s="180">
        <f t="shared" si="31"/>
        <v>235</v>
      </c>
      <c r="B246" s="296"/>
      <c r="C246" s="306"/>
      <c r="D246" s="304"/>
      <c r="E246" s="305"/>
      <c r="F246" s="296"/>
      <c r="G246" s="216">
        <f t="shared" si="24"/>
        <v>0</v>
      </c>
      <c r="H246" s="279">
        <f t="shared" si="25"/>
        <v>0</v>
      </c>
      <c r="I246" s="280"/>
      <c r="J246" s="202" t="e">
        <f>IF(I246=("Comisario"),(VLOOKUP(I246,'Simulador Piramide-Salarios'!$F$57:$J$74,5,0)),(IF(I246=("Inspector General"),(VLOOKUP(I246,'Simulador Piramide-Salarios'!$F$57:$J$74,5,0)),(IF(I246=("Subinspector"),(VLOOKUP(I246,'Simulador Piramide-Salarios'!$F$57:$J$74,5,0)),(IF(I246=("Inspector"),(VLOOKUP(I246,'Simulador Piramide-Salarios'!$F$57:$J$74,5,0)),(IF(I246=("Inspector Jefe"),(VLOOKUP(I246,'Simulador Piramide-Salarios'!$F$57:$J$74,5,0)),(IF((IF((VLOOKUP(I246,'Simulador Piramide-Salarios'!$F$57:$J$74,3,0))&gt;0,(VLOOKUP(I246,'Simulador Piramide-Salarios'!$F$57:$J$74,3,0)),(VLOOKUP(I246,'Simulador Piramide-Salarios'!$E$57:$J$74,5,0))))&gt;0,(IF((VLOOKUP(I246,'Simulador Piramide-Salarios'!$F$57:$J$74,3,0))&gt;0,(VLOOKUP(I246,'Simulador Piramide-Salarios'!$F$57:$J$74,3,0)),(VLOOKUP(I246,'Simulador Piramide-Salarios'!$E$57:$J$74,5,0)))),(VLOOKUP(I246,'Simulador Piramide-Salarios'!$D$57:$J$74,7,0)))))))))))))</f>
        <v>#N/A</v>
      </c>
      <c r="K246" s="200" t="e">
        <f t="shared" si="26"/>
        <v>#N/A</v>
      </c>
      <c r="L246" s="200" t="e">
        <f t="shared" si="27"/>
        <v>#N/A</v>
      </c>
      <c r="M246" s="211" t="e">
        <f t="shared" si="28"/>
        <v>#N/A</v>
      </c>
      <c r="N246" s="201" t="e">
        <f t="shared" si="29"/>
        <v>#N/A</v>
      </c>
      <c r="O246" s="198">
        <v>0</v>
      </c>
      <c r="P246" s="198">
        <v>0</v>
      </c>
      <c r="Q246" s="200" t="e">
        <f t="shared" si="30"/>
        <v>#N/A</v>
      </c>
      <c r="Z246" s="260"/>
    </row>
    <row r="247" spans="1:26" x14ac:dyDescent="0.25">
      <c r="A247" s="180">
        <f t="shared" si="31"/>
        <v>236</v>
      </c>
      <c r="B247" s="296"/>
      <c r="C247" s="306"/>
      <c r="D247" s="304"/>
      <c r="E247" s="305"/>
      <c r="F247" s="296"/>
      <c r="G247" s="216">
        <f t="shared" si="24"/>
        <v>0</v>
      </c>
      <c r="H247" s="279">
        <f t="shared" si="25"/>
        <v>0</v>
      </c>
      <c r="I247" s="280"/>
      <c r="J247" s="202" t="e">
        <f>IF(I247=("Comisario"),(VLOOKUP(I247,'Simulador Piramide-Salarios'!$F$57:$J$74,5,0)),(IF(I247=("Inspector General"),(VLOOKUP(I247,'Simulador Piramide-Salarios'!$F$57:$J$74,5,0)),(IF(I247=("Subinspector"),(VLOOKUP(I247,'Simulador Piramide-Salarios'!$F$57:$J$74,5,0)),(IF(I247=("Inspector"),(VLOOKUP(I247,'Simulador Piramide-Salarios'!$F$57:$J$74,5,0)),(IF(I247=("Inspector Jefe"),(VLOOKUP(I247,'Simulador Piramide-Salarios'!$F$57:$J$74,5,0)),(IF((IF((VLOOKUP(I247,'Simulador Piramide-Salarios'!$F$57:$J$74,3,0))&gt;0,(VLOOKUP(I247,'Simulador Piramide-Salarios'!$F$57:$J$74,3,0)),(VLOOKUP(I247,'Simulador Piramide-Salarios'!$E$57:$J$74,5,0))))&gt;0,(IF((VLOOKUP(I247,'Simulador Piramide-Salarios'!$F$57:$J$74,3,0))&gt;0,(VLOOKUP(I247,'Simulador Piramide-Salarios'!$F$57:$J$74,3,0)),(VLOOKUP(I247,'Simulador Piramide-Salarios'!$E$57:$J$74,5,0)))),(VLOOKUP(I247,'Simulador Piramide-Salarios'!$D$57:$J$74,7,0)))))))))))))</f>
        <v>#N/A</v>
      </c>
      <c r="K247" s="200" t="e">
        <f t="shared" si="26"/>
        <v>#N/A</v>
      </c>
      <c r="L247" s="200" t="e">
        <f t="shared" si="27"/>
        <v>#N/A</v>
      </c>
      <c r="M247" s="211" t="e">
        <f t="shared" si="28"/>
        <v>#N/A</v>
      </c>
      <c r="N247" s="201" t="e">
        <f t="shared" si="29"/>
        <v>#N/A</v>
      </c>
      <c r="O247" s="198">
        <v>0</v>
      </c>
      <c r="P247" s="198">
        <v>0</v>
      </c>
      <c r="Q247" s="200" t="e">
        <f t="shared" si="30"/>
        <v>#N/A</v>
      </c>
      <c r="Z247" s="260"/>
    </row>
    <row r="248" spans="1:26" x14ac:dyDescent="0.25">
      <c r="A248" s="180">
        <f t="shared" si="31"/>
        <v>237</v>
      </c>
      <c r="B248" s="296"/>
      <c r="C248" s="306"/>
      <c r="D248" s="304"/>
      <c r="E248" s="305"/>
      <c r="F248" s="296"/>
      <c r="G248" s="216">
        <f t="shared" si="24"/>
        <v>0</v>
      </c>
      <c r="H248" s="279">
        <f t="shared" si="25"/>
        <v>0</v>
      </c>
      <c r="I248" s="280"/>
      <c r="J248" s="202" t="e">
        <f>IF(I248=("Comisario"),(VLOOKUP(I248,'Simulador Piramide-Salarios'!$F$57:$J$74,5,0)),(IF(I248=("Inspector General"),(VLOOKUP(I248,'Simulador Piramide-Salarios'!$F$57:$J$74,5,0)),(IF(I248=("Subinspector"),(VLOOKUP(I248,'Simulador Piramide-Salarios'!$F$57:$J$74,5,0)),(IF(I248=("Inspector"),(VLOOKUP(I248,'Simulador Piramide-Salarios'!$F$57:$J$74,5,0)),(IF(I248=("Inspector Jefe"),(VLOOKUP(I248,'Simulador Piramide-Salarios'!$F$57:$J$74,5,0)),(IF((IF((VLOOKUP(I248,'Simulador Piramide-Salarios'!$F$57:$J$74,3,0))&gt;0,(VLOOKUP(I248,'Simulador Piramide-Salarios'!$F$57:$J$74,3,0)),(VLOOKUP(I248,'Simulador Piramide-Salarios'!$E$57:$J$74,5,0))))&gt;0,(IF((VLOOKUP(I248,'Simulador Piramide-Salarios'!$F$57:$J$74,3,0))&gt;0,(VLOOKUP(I248,'Simulador Piramide-Salarios'!$F$57:$J$74,3,0)),(VLOOKUP(I248,'Simulador Piramide-Salarios'!$E$57:$J$74,5,0)))),(VLOOKUP(I248,'Simulador Piramide-Salarios'!$D$57:$J$74,7,0)))))))))))))</f>
        <v>#N/A</v>
      </c>
      <c r="K248" s="200" t="e">
        <f t="shared" si="26"/>
        <v>#N/A</v>
      </c>
      <c r="L248" s="200" t="e">
        <f t="shared" si="27"/>
        <v>#N/A</v>
      </c>
      <c r="M248" s="211" t="e">
        <f t="shared" si="28"/>
        <v>#N/A</v>
      </c>
      <c r="N248" s="201" t="e">
        <f t="shared" si="29"/>
        <v>#N/A</v>
      </c>
      <c r="O248" s="198">
        <v>0</v>
      </c>
      <c r="P248" s="198">
        <v>0</v>
      </c>
      <c r="Q248" s="200" t="e">
        <f t="shared" si="30"/>
        <v>#N/A</v>
      </c>
      <c r="Z248" s="260"/>
    </row>
    <row r="249" spans="1:26" x14ac:dyDescent="0.25">
      <c r="A249" s="180">
        <f t="shared" si="31"/>
        <v>238</v>
      </c>
      <c r="B249" s="296"/>
      <c r="C249" s="306"/>
      <c r="D249" s="304"/>
      <c r="E249" s="305"/>
      <c r="F249" s="296"/>
      <c r="G249" s="216">
        <f t="shared" si="24"/>
        <v>0</v>
      </c>
      <c r="H249" s="279">
        <f t="shared" si="25"/>
        <v>0</v>
      </c>
      <c r="I249" s="280"/>
      <c r="J249" s="202" t="e">
        <f>IF(I249=("Comisario"),(VLOOKUP(I249,'Simulador Piramide-Salarios'!$F$57:$J$74,5,0)),(IF(I249=("Inspector General"),(VLOOKUP(I249,'Simulador Piramide-Salarios'!$F$57:$J$74,5,0)),(IF(I249=("Subinspector"),(VLOOKUP(I249,'Simulador Piramide-Salarios'!$F$57:$J$74,5,0)),(IF(I249=("Inspector"),(VLOOKUP(I249,'Simulador Piramide-Salarios'!$F$57:$J$74,5,0)),(IF(I249=("Inspector Jefe"),(VLOOKUP(I249,'Simulador Piramide-Salarios'!$F$57:$J$74,5,0)),(IF((IF((VLOOKUP(I249,'Simulador Piramide-Salarios'!$F$57:$J$74,3,0))&gt;0,(VLOOKUP(I249,'Simulador Piramide-Salarios'!$F$57:$J$74,3,0)),(VLOOKUP(I249,'Simulador Piramide-Salarios'!$E$57:$J$74,5,0))))&gt;0,(IF((VLOOKUP(I249,'Simulador Piramide-Salarios'!$F$57:$J$74,3,0))&gt;0,(VLOOKUP(I249,'Simulador Piramide-Salarios'!$F$57:$J$74,3,0)),(VLOOKUP(I249,'Simulador Piramide-Salarios'!$E$57:$J$74,5,0)))),(VLOOKUP(I249,'Simulador Piramide-Salarios'!$D$57:$J$74,7,0)))))))))))))</f>
        <v>#N/A</v>
      </c>
      <c r="K249" s="200" t="e">
        <f t="shared" si="26"/>
        <v>#N/A</v>
      </c>
      <c r="L249" s="200" t="e">
        <f t="shared" si="27"/>
        <v>#N/A</v>
      </c>
      <c r="M249" s="211" t="e">
        <f t="shared" si="28"/>
        <v>#N/A</v>
      </c>
      <c r="N249" s="201" t="e">
        <f t="shared" si="29"/>
        <v>#N/A</v>
      </c>
      <c r="O249" s="198">
        <v>0</v>
      </c>
      <c r="P249" s="198">
        <v>0</v>
      </c>
      <c r="Q249" s="200" t="e">
        <f t="shared" si="30"/>
        <v>#N/A</v>
      </c>
      <c r="Z249" s="260"/>
    </row>
    <row r="250" spans="1:26" x14ac:dyDescent="0.25">
      <c r="A250" s="180">
        <f t="shared" si="31"/>
        <v>239</v>
      </c>
      <c r="B250" s="296"/>
      <c r="C250" s="306"/>
      <c r="D250" s="304"/>
      <c r="E250" s="305"/>
      <c r="F250" s="296"/>
      <c r="G250" s="216">
        <f t="shared" si="24"/>
        <v>0</v>
      </c>
      <c r="H250" s="279">
        <f t="shared" si="25"/>
        <v>0</v>
      </c>
      <c r="I250" s="280"/>
      <c r="J250" s="202" t="e">
        <f>IF(I250=("Comisario"),(VLOOKUP(I250,'Simulador Piramide-Salarios'!$F$57:$J$74,5,0)),(IF(I250=("Inspector General"),(VLOOKUP(I250,'Simulador Piramide-Salarios'!$F$57:$J$74,5,0)),(IF(I250=("Subinspector"),(VLOOKUP(I250,'Simulador Piramide-Salarios'!$F$57:$J$74,5,0)),(IF(I250=("Inspector"),(VLOOKUP(I250,'Simulador Piramide-Salarios'!$F$57:$J$74,5,0)),(IF(I250=("Inspector Jefe"),(VLOOKUP(I250,'Simulador Piramide-Salarios'!$F$57:$J$74,5,0)),(IF((IF((VLOOKUP(I250,'Simulador Piramide-Salarios'!$F$57:$J$74,3,0))&gt;0,(VLOOKUP(I250,'Simulador Piramide-Salarios'!$F$57:$J$74,3,0)),(VLOOKUP(I250,'Simulador Piramide-Salarios'!$E$57:$J$74,5,0))))&gt;0,(IF((VLOOKUP(I250,'Simulador Piramide-Salarios'!$F$57:$J$74,3,0))&gt;0,(VLOOKUP(I250,'Simulador Piramide-Salarios'!$F$57:$J$74,3,0)),(VLOOKUP(I250,'Simulador Piramide-Salarios'!$E$57:$J$74,5,0)))),(VLOOKUP(I250,'Simulador Piramide-Salarios'!$D$57:$J$74,7,0)))))))))))))</f>
        <v>#N/A</v>
      </c>
      <c r="K250" s="200" t="e">
        <f t="shared" si="26"/>
        <v>#N/A</v>
      </c>
      <c r="L250" s="200" t="e">
        <f t="shared" si="27"/>
        <v>#N/A</v>
      </c>
      <c r="M250" s="211" t="e">
        <f t="shared" si="28"/>
        <v>#N/A</v>
      </c>
      <c r="N250" s="201" t="e">
        <f t="shared" si="29"/>
        <v>#N/A</v>
      </c>
      <c r="O250" s="198">
        <v>0</v>
      </c>
      <c r="P250" s="198">
        <v>0</v>
      </c>
      <c r="Q250" s="200" t="e">
        <f t="shared" si="30"/>
        <v>#N/A</v>
      </c>
      <c r="Z250" s="260"/>
    </row>
    <row r="251" spans="1:26" x14ac:dyDescent="0.25">
      <c r="A251" s="180">
        <f t="shared" si="31"/>
        <v>240</v>
      </c>
      <c r="B251" s="296"/>
      <c r="C251" s="306"/>
      <c r="D251" s="304"/>
      <c r="E251" s="305"/>
      <c r="F251" s="296"/>
      <c r="G251" s="216">
        <f t="shared" si="24"/>
        <v>0</v>
      </c>
      <c r="H251" s="279">
        <f t="shared" si="25"/>
        <v>0</v>
      </c>
      <c r="I251" s="280"/>
      <c r="J251" s="202" t="e">
        <f>IF(I251=("Comisario"),(VLOOKUP(I251,'Simulador Piramide-Salarios'!$F$57:$J$74,5,0)),(IF(I251=("Inspector General"),(VLOOKUP(I251,'Simulador Piramide-Salarios'!$F$57:$J$74,5,0)),(IF(I251=("Subinspector"),(VLOOKUP(I251,'Simulador Piramide-Salarios'!$F$57:$J$74,5,0)),(IF(I251=("Inspector"),(VLOOKUP(I251,'Simulador Piramide-Salarios'!$F$57:$J$74,5,0)),(IF(I251=("Inspector Jefe"),(VLOOKUP(I251,'Simulador Piramide-Salarios'!$F$57:$J$74,5,0)),(IF((IF((VLOOKUP(I251,'Simulador Piramide-Salarios'!$F$57:$J$74,3,0))&gt;0,(VLOOKUP(I251,'Simulador Piramide-Salarios'!$F$57:$J$74,3,0)),(VLOOKUP(I251,'Simulador Piramide-Salarios'!$E$57:$J$74,5,0))))&gt;0,(IF((VLOOKUP(I251,'Simulador Piramide-Salarios'!$F$57:$J$74,3,0))&gt;0,(VLOOKUP(I251,'Simulador Piramide-Salarios'!$F$57:$J$74,3,0)),(VLOOKUP(I251,'Simulador Piramide-Salarios'!$E$57:$J$74,5,0)))),(VLOOKUP(I251,'Simulador Piramide-Salarios'!$D$57:$J$74,7,0)))))))))))))</f>
        <v>#N/A</v>
      </c>
      <c r="K251" s="200" t="e">
        <f t="shared" si="26"/>
        <v>#N/A</v>
      </c>
      <c r="L251" s="200" t="e">
        <f t="shared" si="27"/>
        <v>#N/A</v>
      </c>
      <c r="M251" s="211" t="e">
        <f t="shared" si="28"/>
        <v>#N/A</v>
      </c>
      <c r="N251" s="201" t="e">
        <f t="shared" si="29"/>
        <v>#N/A</v>
      </c>
      <c r="O251" s="198">
        <v>0</v>
      </c>
      <c r="P251" s="198">
        <v>0</v>
      </c>
      <c r="Q251" s="200" t="e">
        <f t="shared" si="30"/>
        <v>#N/A</v>
      </c>
      <c r="Z251" s="260"/>
    </row>
    <row r="252" spans="1:26" x14ac:dyDescent="0.25">
      <c r="A252" s="180">
        <f t="shared" si="31"/>
        <v>241</v>
      </c>
      <c r="B252" s="296"/>
      <c r="C252" s="306"/>
      <c r="D252" s="304"/>
      <c r="E252" s="305"/>
      <c r="F252" s="296"/>
      <c r="G252" s="216">
        <f t="shared" si="24"/>
        <v>0</v>
      </c>
      <c r="H252" s="279">
        <f t="shared" si="25"/>
        <v>0</v>
      </c>
      <c r="I252" s="280"/>
      <c r="J252" s="202" t="e">
        <f>IF(I252=("Comisario"),(VLOOKUP(I252,'Simulador Piramide-Salarios'!$F$57:$J$74,5,0)),(IF(I252=("Inspector General"),(VLOOKUP(I252,'Simulador Piramide-Salarios'!$F$57:$J$74,5,0)),(IF(I252=("Subinspector"),(VLOOKUP(I252,'Simulador Piramide-Salarios'!$F$57:$J$74,5,0)),(IF(I252=("Inspector"),(VLOOKUP(I252,'Simulador Piramide-Salarios'!$F$57:$J$74,5,0)),(IF(I252=("Inspector Jefe"),(VLOOKUP(I252,'Simulador Piramide-Salarios'!$F$57:$J$74,5,0)),(IF((IF((VLOOKUP(I252,'Simulador Piramide-Salarios'!$F$57:$J$74,3,0))&gt;0,(VLOOKUP(I252,'Simulador Piramide-Salarios'!$F$57:$J$74,3,0)),(VLOOKUP(I252,'Simulador Piramide-Salarios'!$E$57:$J$74,5,0))))&gt;0,(IF((VLOOKUP(I252,'Simulador Piramide-Salarios'!$F$57:$J$74,3,0))&gt;0,(VLOOKUP(I252,'Simulador Piramide-Salarios'!$F$57:$J$74,3,0)),(VLOOKUP(I252,'Simulador Piramide-Salarios'!$E$57:$J$74,5,0)))),(VLOOKUP(I252,'Simulador Piramide-Salarios'!$D$57:$J$74,7,0)))))))))))))</f>
        <v>#N/A</v>
      </c>
      <c r="K252" s="200" t="e">
        <f t="shared" si="26"/>
        <v>#N/A</v>
      </c>
      <c r="L252" s="200" t="e">
        <f t="shared" si="27"/>
        <v>#N/A</v>
      </c>
      <c r="M252" s="211" t="e">
        <f t="shared" si="28"/>
        <v>#N/A</v>
      </c>
      <c r="N252" s="201" t="e">
        <f t="shared" si="29"/>
        <v>#N/A</v>
      </c>
      <c r="O252" s="198">
        <v>0</v>
      </c>
      <c r="P252" s="198">
        <v>0</v>
      </c>
      <c r="Q252" s="200" t="e">
        <f t="shared" si="30"/>
        <v>#N/A</v>
      </c>
      <c r="Z252" s="260"/>
    </row>
    <row r="253" spans="1:26" x14ac:dyDescent="0.25">
      <c r="A253" s="180">
        <f t="shared" si="31"/>
        <v>242</v>
      </c>
      <c r="B253" s="296"/>
      <c r="C253" s="306"/>
      <c r="D253" s="304"/>
      <c r="E253" s="305"/>
      <c r="F253" s="296"/>
      <c r="G253" s="216">
        <f t="shared" si="24"/>
        <v>0</v>
      </c>
      <c r="H253" s="279">
        <f t="shared" si="25"/>
        <v>0</v>
      </c>
      <c r="I253" s="280"/>
      <c r="J253" s="202" t="e">
        <f>IF(I253=("Comisario"),(VLOOKUP(I253,'Simulador Piramide-Salarios'!$F$57:$J$74,5,0)),(IF(I253=("Inspector General"),(VLOOKUP(I253,'Simulador Piramide-Salarios'!$F$57:$J$74,5,0)),(IF(I253=("Subinspector"),(VLOOKUP(I253,'Simulador Piramide-Salarios'!$F$57:$J$74,5,0)),(IF(I253=("Inspector"),(VLOOKUP(I253,'Simulador Piramide-Salarios'!$F$57:$J$74,5,0)),(IF(I253=("Inspector Jefe"),(VLOOKUP(I253,'Simulador Piramide-Salarios'!$F$57:$J$74,5,0)),(IF((IF((VLOOKUP(I253,'Simulador Piramide-Salarios'!$F$57:$J$74,3,0))&gt;0,(VLOOKUP(I253,'Simulador Piramide-Salarios'!$F$57:$J$74,3,0)),(VLOOKUP(I253,'Simulador Piramide-Salarios'!$E$57:$J$74,5,0))))&gt;0,(IF((VLOOKUP(I253,'Simulador Piramide-Salarios'!$F$57:$J$74,3,0))&gt;0,(VLOOKUP(I253,'Simulador Piramide-Salarios'!$F$57:$J$74,3,0)),(VLOOKUP(I253,'Simulador Piramide-Salarios'!$E$57:$J$74,5,0)))),(VLOOKUP(I253,'Simulador Piramide-Salarios'!$D$57:$J$74,7,0)))))))))))))</f>
        <v>#N/A</v>
      </c>
      <c r="K253" s="200" t="e">
        <f t="shared" si="26"/>
        <v>#N/A</v>
      </c>
      <c r="L253" s="200" t="e">
        <f t="shared" si="27"/>
        <v>#N/A</v>
      </c>
      <c r="M253" s="211" t="e">
        <f t="shared" si="28"/>
        <v>#N/A</v>
      </c>
      <c r="N253" s="201" t="e">
        <f t="shared" si="29"/>
        <v>#N/A</v>
      </c>
      <c r="O253" s="198">
        <v>0</v>
      </c>
      <c r="P253" s="198">
        <v>0</v>
      </c>
      <c r="Q253" s="200" t="e">
        <f t="shared" si="30"/>
        <v>#N/A</v>
      </c>
      <c r="Z253" s="260"/>
    </row>
    <row r="254" spans="1:26" x14ac:dyDescent="0.25">
      <c r="A254" s="180">
        <f t="shared" si="31"/>
        <v>243</v>
      </c>
      <c r="B254" s="296"/>
      <c r="C254" s="306"/>
      <c r="D254" s="304"/>
      <c r="E254" s="305"/>
      <c r="F254" s="296"/>
      <c r="G254" s="216">
        <f t="shared" si="24"/>
        <v>0</v>
      </c>
      <c r="H254" s="279">
        <f t="shared" si="25"/>
        <v>0</v>
      </c>
      <c r="I254" s="280"/>
      <c r="J254" s="202" t="e">
        <f>IF(I254=("Comisario"),(VLOOKUP(I254,'Simulador Piramide-Salarios'!$F$57:$J$74,5,0)),(IF(I254=("Inspector General"),(VLOOKUP(I254,'Simulador Piramide-Salarios'!$F$57:$J$74,5,0)),(IF(I254=("Subinspector"),(VLOOKUP(I254,'Simulador Piramide-Salarios'!$F$57:$J$74,5,0)),(IF(I254=("Inspector"),(VLOOKUP(I254,'Simulador Piramide-Salarios'!$F$57:$J$74,5,0)),(IF(I254=("Inspector Jefe"),(VLOOKUP(I254,'Simulador Piramide-Salarios'!$F$57:$J$74,5,0)),(IF((IF((VLOOKUP(I254,'Simulador Piramide-Salarios'!$F$57:$J$74,3,0))&gt;0,(VLOOKUP(I254,'Simulador Piramide-Salarios'!$F$57:$J$74,3,0)),(VLOOKUP(I254,'Simulador Piramide-Salarios'!$E$57:$J$74,5,0))))&gt;0,(IF((VLOOKUP(I254,'Simulador Piramide-Salarios'!$F$57:$J$74,3,0))&gt;0,(VLOOKUP(I254,'Simulador Piramide-Salarios'!$F$57:$J$74,3,0)),(VLOOKUP(I254,'Simulador Piramide-Salarios'!$E$57:$J$74,5,0)))),(VLOOKUP(I254,'Simulador Piramide-Salarios'!$D$57:$J$74,7,0)))))))))))))</f>
        <v>#N/A</v>
      </c>
      <c r="K254" s="200" t="e">
        <f t="shared" si="26"/>
        <v>#N/A</v>
      </c>
      <c r="L254" s="200" t="e">
        <f t="shared" si="27"/>
        <v>#N/A</v>
      </c>
      <c r="M254" s="211" t="e">
        <f t="shared" si="28"/>
        <v>#N/A</v>
      </c>
      <c r="N254" s="201" t="e">
        <f t="shared" si="29"/>
        <v>#N/A</v>
      </c>
      <c r="O254" s="198">
        <v>0</v>
      </c>
      <c r="P254" s="198">
        <v>0</v>
      </c>
      <c r="Q254" s="200" t="e">
        <f t="shared" si="30"/>
        <v>#N/A</v>
      </c>
      <c r="Z254" s="260"/>
    </row>
    <row r="255" spans="1:26" x14ac:dyDescent="0.25">
      <c r="A255" s="180">
        <f t="shared" si="31"/>
        <v>244</v>
      </c>
      <c r="B255" s="296"/>
      <c r="C255" s="306"/>
      <c r="D255" s="304"/>
      <c r="E255" s="305"/>
      <c r="F255" s="296"/>
      <c r="G255" s="216">
        <f t="shared" si="24"/>
        <v>0</v>
      </c>
      <c r="H255" s="279">
        <f t="shared" si="25"/>
        <v>0</v>
      </c>
      <c r="I255" s="280"/>
      <c r="J255" s="202" t="e">
        <f>IF(I255=("Comisario"),(VLOOKUP(I255,'Simulador Piramide-Salarios'!$F$57:$J$74,5,0)),(IF(I255=("Inspector General"),(VLOOKUP(I255,'Simulador Piramide-Salarios'!$F$57:$J$74,5,0)),(IF(I255=("Subinspector"),(VLOOKUP(I255,'Simulador Piramide-Salarios'!$F$57:$J$74,5,0)),(IF(I255=("Inspector"),(VLOOKUP(I255,'Simulador Piramide-Salarios'!$F$57:$J$74,5,0)),(IF(I255=("Inspector Jefe"),(VLOOKUP(I255,'Simulador Piramide-Salarios'!$F$57:$J$74,5,0)),(IF((IF((VLOOKUP(I255,'Simulador Piramide-Salarios'!$F$57:$J$74,3,0))&gt;0,(VLOOKUP(I255,'Simulador Piramide-Salarios'!$F$57:$J$74,3,0)),(VLOOKUP(I255,'Simulador Piramide-Salarios'!$E$57:$J$74,5,0))))&gt;0,(IF((VLOOKUP(I255,'Simulador Piramide-Salarios'!$F$57:$J$74,3,0))&gt;0,(VLOOKUP(I255,'Simulador Piramide-Salarios'!$F$57:$J$74,3,0)),(VLOOKUP(I255,'Simulador Piramide-Salarios'!$E$57:$J$74,5,0)))),(VLOOKUP(I255,'Simulador Piramide-Salarios'!$D$57:$J$74,7,0)))))))))))))</f>
        <v>#N/A</v>
      </c>
      <c r="K255" s="200" t="e">
        <f t="shared" si="26"/>
        <v>#N/A</v>
      </c>
      <c r="L255" s="200" t="e">
        <f t="shared" si="27"/>
        <v>#N/A</v>
      </c>
      <c r="M255" s="211" t="e">
        <f t="shared" si="28"/>
        <v>#N/A</v>
      </c>
      <c r="N255" s="201" t="e">
        <f t="shared" si="29"/>
        <v>#N/A</v>
      </c>
      <c r="O255" s="198">
        <v>0</v>
      </c>
      <c r="P255" s="198">
        <v>0</v>
      </c>
      <c r="Q255" s="200" t="e">
        <f t="shared" si="30"/>
        <v>#N/A</v>
      </c>
      <c r="Z255" s="260"/>
    </row>
    <row r="256" spans="1:26" x14ac:dyDescent="0.25">
      <c r="A256" s="180">
        <f t="shared" si="31"/>
        <v>245</v>
      </c>
      <c r="B256" s="296"/>
      <c r="C256" s="306"/>
      <c r="D256" s="304"/>
      <c r="E256" s="305"/>
      <c r="F256" s="296"/>
      <c r="G256" s="216">
        <f t="shared" si="24"/>
        <v>0</v>
      </c>
      <c r="H256" s="279">
        <f t="shared" si="25"/>
        <v>0</v>
      </c>
      <c r="I256" s="280"/>
      <c r="J256" s="202" t="e">
        <f>IF(I256=("Comisario"),(VLOOKUP(I256,'Simulador Piramide-Salarios'!$F$57:$J$74,5,0)),(IF(I256=("Inspector General"),(VLOOKUP(I256,'Simulador Piramide-Salarios'!$F$57:$J$74,5,0)),(IF(I256=("Subinspector"),(VLOOKUP(I256,'Simulador Piramide-Salarios'!$F$57:$J$74,5,0)),(IF(I256=("Inspector"),(VLOOKUP(I256,'Simulador Piramide-Salarios'!$F$57:$J$74,5,0)),(IF(I256=("Inspector Jefe"),(VLOOKUP(I256,'Simulador Piramide-Salarios'!$F$57:$J$74,5,0)),(IF((IF((VLOOKUP(I256,'Simulador Piramide-Salarios'!$F$57:$J$74,3,0))&gt;0,(VLOOKUP(I256,'Simulador Piramide-Salarios'!$F$57:$J$74,3,0)),(VLOOKUP(I256,'Simulador Piramide-Salarios'!$E$57:$J$74,5,0))))&gt;0,(IF((VLOOKUP(I256,'Simulador Piramide-Salarios'!$F$57:$J$74,3,0))&gt;0,(VLOOKUP(I256,'Simulador Piramide-Salarios'!$F$57:$J$74,3,0)),(VLOOKUP(I256,'Simulador Piramide-Salarios'!$E$57:$J$74,5,0)))),(VLOOKUP(I256,'Simulador Piramide-Salarios'!$D$57:$J$74,7,0)))))))))))))</f>
        <v>#N/A</v>
      </c>
      <c r="K256" s="200" t="e">
        <f t="shared" si="26"/>
        <v>#N/A</v>
      </c>
      <c r="L256" s="200" t="e">
        <f t="shared" si="27"/>
        <v>#N/A</v>
      </c>
      <c r="M256" s="211" t="e">
        <f t="shared" si="28"/>
        <v>#N/A</v>
      </c>
      <c r="N256" s="201" t="e">
        <f t="shared" si="29"/>
        <v>#N/A</v>
      </c>
      <c r="O256" s="198">
        <v>0</v>
      </c>
      <c r="P256" s="198">
        <v>0</v>
      </c>
      <c r="Q256" s="200" t="e">
        <f t="shared" si="30"/>
        <v>#N/A</v>
      </c>
      <c r="Z256" s="260"/>
    </row>
    <row r="257" spans="1:26" x14ac:dyDescent="0.25">
      <c r="A257" s="180">
        <f t="shared" si="31"/>
        <v>246</v>
      </c>
      <c r="B257" s="296"/>
      <c r="C257" s="306"/>
      <c r="D257" s="304"/>
      <c r="E257" s="305"/>
      <c r="F257" s="296"/>
      <c r="G257" s="216">
        <f t="shared" si="24"/>
        <v>0</v>
      </c>
      <c r="H257" s="279">
        <f t="shared" si="25"/>
        <v>0</v>
      </c>
      <c r="I257" s="280"/>
      <c r="J257" s="202" t="e">
        <f>IF(I257=("Comisario"),(VLOOKUP(I257,'Simulador Piramide-Salarios'!$F$57:$J$74,5,0)),(IF(I257=("Inspector General"),(VLOOKUP(I257,'Simulador Piramide-Salarios'!$F$57:$J$74,5,0)),(IF(I257=("Subinspector"),(VLOOKUP(I257,'Simulador Piramide-Salarios'!$F$57:$J$74,5,0)),(IF(I257=("Inspector"),(VLOOKUP(I257,'Simulador Piramide-Salarios'!$F$57:$J$74,5,0)),(IF(I257=("Inspector Jefe"),(VLOOKUP(I257,'Simulador Piramide-Salarios'!$F$57:$J$74,5,0)),(IF((IF((VLOOKUP(I257,'Simulador Piramide-Salarios'!$F$57:$J$74,3,0))&gt;0,(VLOOKUP(I257,'Simulador Piramide-Salarios'!$F$57:$J$74,3,0)),(VLOOKUP(I257,'Simulador Piramide-Salarios'!$E$57:$J$74,5,0))))&gt;0,(IF((VLOOKUP(I257,'Simulador Piramide-Salarios'!$F$57:$J$74,3,0))&gt;0,(VLOOKUP(I257,'Simulador Piramide-Salarios'!$F$57:$J$74,3,0)),(VLOOKUP(I257,'Simulador Piramide-Salarios'!$E$57:$J$74,5,0)))),(VLOOKUP(I257,'Simulador Piramide-Salarios'!$D$57:$J$74,7,0)))))))))))))</f>
        <v>#N/A</v>
      </c>
      <c r="K257" s="200" t="e">
        <f t="shared" si="26"/>
        <v>#N/A</v>
      </c>
      <c r="L257" s="200" t="e">
        <f t="shared" si="27"/>
        <v>#N/A</v>
      </c>
      <c r="M257" s="211" t="e">
        <f t="shared" si="28"/>
        <v>#N/A</v>
      </c>
      <c r="N257" s="201" t="e">
        <f t="shared" si="29"/>
        <v>#N/A</v>
      </c>
      <c r="O257" s="198">
        <v>0</v>
      </c>
      <c r="P257" s="198">
        <v>0</v>
      </c>
      <c r="Q257" s="200" t="e">
        <f t="shared" si="30"/>
        <v>#N/A</v>
      </c>
      <c r="Z257" s="260"/>
    </row>
    <row r="258" spans="1:26" x14ac:dyDescent="0.25">
      <c r="A258" s="180">
        <f t="shared" si="31"/>
        <v>247</v>
      </c>
      <c r="B258" s="296"/>
      <c r="C258" s="306"/>
      <c r="D258" s="304"/>
      <c r="E258" s="305"/>
      <c r="F258" s="296"/>
      <c r="G258" s="216">
        <f t="shared" si="24"/>
        <v>0</v>
      </c>
      <c r="H258" s="279">
        <f t="shared" si="25"/>
        <v>0</v>
      </c>
      <c r="I258" s="280"/>
      <c r="J258" s="202" t="e">
        <f>IF(I258=("Comisario"),(VLOOKUP(I258,'Simulador Piramide-Salarios'!$F$57:$J$74,5,0)),(IF(I258=("Inspector General"),(VLOOKUP(I258,'Simulador Piramide-Salarios'!$F$57:$J$74,5,0)),(IF(I258=("Subinspector"),(VLOOKUP(I258,'Simulador Piramide-Salarios'!$F$57:$J$74,5,0)),(IF(I258=("Inspector"),(VLOOKUP(I258,'Simulador Piramide-Salarios'!$F$57:$J$74,5,0)),(IF(I258=("Inspector Jefe"),(VLOOKUP(I258,'Simulador Piramide-Salarios'!$F$57:$J$74,5,0)),(IF((IF((VLOOKUP(I258,'Simulador Piramide-Salarios'!$F$57:$J$74,3,0))&gt;0,(VLOOKUP(I258,'Simulador Piramide-Salarios'!$F$57:$J$74,3,0)),(VLOOKUP(I258,'Simulador Piramide-Salarios'!$E$57:$J$74,5,0))))&gt;0,(IF((VLOOKUP(I258,'Simulador Piramide-Salarios'!$F$57:$J$74,3,0))&gt;0,(VLOOKUP(I258,'Simulador Piramide-Salarios'!$F$57:$J$74,3,0)),(VLOOKUP(I258,'Simulador Piramide-Salarios'!$E$57:$J$74,5,0)))),(VLOOKUP(I258,'Simulador Piramide-Salarios'!$D$57:$J$74,7,0)))))))))))))</f>
        <v>#N/A</v>
      </c>
      <c r="K258" s="200" t="e">
        <f t="shared" si="26"/>
        <v>#N/A</v>
      </c>
      <c r="L258" s="200" t="e">
        <f t="shared" si="27"/>
        <v>#N/A</v>
      </c>
      <c r="M258" s="211" t="e">
        <f t="shared" si="28"/>
        <v>#N/A</v>
      </c>
      <c r="N258" s="201" t="e">
        <f t="shared" si="29"/>
        <v>#N/A</v>
      </c>
      <c r="O258" s="198">
        <v>0</v>
      </c>
      <c r="P258" s="198">
        <v>0</v>
      </c>
      <c r="Q258" s="200" t="e">
        <f t="shared" si="30"/>
        <v>#N/A</v>
      </c>
      <c r="Z258" s="260"/>
    </row>
    <row r="259" spans="1:26" x14ac:dyDescent="0.25">
      <c r="A259" s="180">
        <f t="shared" si="31"/>
        <v>248</v>
      </c>
      <c r="B259" s="296"/>
      <c r="C259" s="306"/>
      <c r="D259" s="304"/>
      <c r="E259" s="305"/>
      <c r="F259" s="296"/>
      <c r="G259" s="216">
        <f t="shared" si="24"/>
        <v>0</v>
      </c>
      <c r="H259" s="279">
        <f t="shared" si="25"/>
        <v>0</v>
      </c>
      <c r="I259" s="280"/>
      <c r="J259" s="202" t="e">
        <f>IF(I259=("Comisario"),(VLOOKUP(I259,'Simulador Piramide-Salarios'!$F$57:$J$74,5,0)),(IF(I259=("Inspector General"),(VLOOKUP(I259,'Simulador Piramide-Salarios'!$F$57:$J$74,5,0)),(IF(I259=("Subinspector"),(VLOOKUP(I259,'Simulador Piramide-Salarios'!$F$57:$J$74,5,0)),(IF(I259=("Inspector"),(VLOOKUP(I259,'Simulador Piramide-Salarios'!$F$57:$J$74,5,0)),(IF(I259=("Inspector Jefe"),(VLOOKUP(I259,'Simulador Piramide-Salarios'!$F$57:$J$74,5,0)),(IF((IF((VLOOKUP(I259,'Simulador Piramide-Salarios'!$F$57:$J$74,3,0))&gt;0,(VLOOKUP(I259,'Simulador Piramide-Salarios'!$F$57:$J$74,3,0)),(VLOOKUP(I259,'Simulador Piramide-Salarios'!$E$57:$J$74,5,0))))&gt;0,(IF((VLOOKUP(I259,'Simulador Piramide-Salarios'!$F$57:$J$74,3,0))&gt;0,(VLOOKUP(I259,'Simulador Piramide-Salarios'!$F$57:$J$74,3,0)),(VLOOKUP(I259,'Simulador Piramide-Salarios'!$E$57:$J$74,5,0)))),(VLOOKUP(I259,'Simulador Piramide-Salarios'!$D$57:$J$74,7,0)))))))))))))</f>
        <v>#N/A</v>
      </c>
      <c r="K259" s="200" t="e">
        <f t="shared" si="26"/>
        <v>#N/A</v>
      </c>
      <c r="L259" s="200" t="e">
        <f t="shared" si="27"/>
        <v>#N/A</v>
      </c>
      <c r="M259" s="211" t="e">
        <f t="shared" si="28"/>
        <v>#N/A</v>
      </c>
      <c r="N259" s="201" t="e">
        <f t="shared" si="29"/>
        <v>#N/A</v>
      </c>
      <c r="O259" s="198">
        <v>0</v>
      </c>
      <c r="P259" s="198">
        <v>0</v>
      </c>
      <c r="Q259" s="200" t="e">
        <f t="shared" si="30"/>
        <v>#N/A</v>
      </c>
      <c r="Z259" s="260"/>
    </row>
    <row r="260" spans="1:26" x14ac:dyDescent="0.25">
      <c r="A260" s="180">
        <f t="shared" si="31"/>
        <v>249</v>
      </c>
      <c r="B260" s="296"/>
      <c r="C260" s="306"/>
      <c r="D260" s="304"/>
      <c r="E260" s="305"/>
      <c r="F260" s="296"/>
      <c r="G260" s="216">
        <f t="shared" si="24"/>
        <v>0</v>
      </c>
      <c r="H260" s="279">
        <f t="shared" si="25"/>
        <v>0</v>
      </c>
      <c r="I260" s="280"/>
      <c r="J260" s="202" t="e">
        <f>IF(I260=("Comisario"),(VLOOKUP(I260,'Simulador Piramide-Salarios'!$F$57:$J$74,5,0)),(IF(I260=("Inspector General"),(VLOOKUP(I260,'Simulador Piramide-Salarios'!$F$57:$J$74,5,0)),(IF(I260=("Subinspector"),(VLOOKUP(I260,'Simulador Piramide-Salarios'!$F$57:$J$74,5,0)),(IF(I260=("Inspector"),(VLOOKUP(I260,'Simulador Piramide-Salarios'!$F$57:$J$74,5,0)),(IF(I260=("Inspector Jefe"),(VLOOKUP(I260,'Simulador Piramide-Salarios'!$F$57:$J$74,5,0)),(IF((IF((VLOOKUP(I260,'Simulador Piramide-Salarios'!$F$57:$J$74,3,0))&gt;0,(VLOOKUP(I260,'Simulador Piramide-Salarios'!$F$57:$J$74,3,0)),(VLOOKUP(I260,'Simulador Piramide-Salarios'!$E$57:$J$74,5,0))))&gt;0,(IF((VLOOKUP(I260,'Simulador Piramide-Salarios'!$F$57:$J$74,3,0))&gt;0,(VLOOKUP(I260,'Simulador Piramide-Salarios'!$F$57:$J$74,3,0)),(VLOOKUP(I260,'Simulador Piramide-Salarios'!$E$57:$J$74,5,0)))),(VLOOKUP(I260,'Simulador Piramide-Salarios'!$D$57:$J$74,7,0)))))))))))))</f>
        <v>#N/A</v>
      </c>
      <c r="K260" s="200" t="e">
        <f t="shared" si="26"/>
        <v>#N/A</v>
      </c>
      <c r="L260" s="200" t="e">
        <f t="shared" si="27"/>
        <v>#N/A</v>
      </c>
      <c r="M260" s="211" t="e">
        <f t="shared" si="28"/>
        <v>#N/A</v>
      </c>
      <c r="N260" s="201" t="e">
        <f t="shared" si="29"/>
        <v>#N/A</v>
      </c>
      <c r="O260" s="198">
        <v>0</v>
      </c>
      <c r="P260" s="198">
        <v>0</v>
      </c>
      <c r="Q260" s="200" t="e">
        <f t="shared" si="30"/>
        <v>#N/A</v>
      </c>
      <c r="Z260" s="260"/>
    </row>
    <row r="261" spans="1:26" x14ac:dyDescent="0.25">
      <c r="A261" s="180">
        <f t="shared" si="31"/>
        <v>250</v>
      </c>
      <c r="B261" s="296"/>
      <c r="C261" s="306"/>
      <c r="D261" s="304"/>
      <c r="E261" s="305"/>
      <c r="F261" s="296"/>
      <c r="G261" s="216">
        <f t="shared" si="24"/>
        <v>0</v>
      </c>
      <c r="H261" s="279">
        <f t="shared" si="25"/>
        <v>0</v>
      </c>
      <c r="I261" s="280"/>
      <c r="J261" s="202" t="e">
        <f>IF(I261=("Comisario"),(VLOOKUP(I261,'Simulador Piramide-Salarios'!$F$57:$J$74,5,0)),(IF(I261=("Inspector General"),(VLOOKUP(I261,'Simulador Piramide-Salarios'!$F$57:$J$74,5,0)),(IF(I261=("Subinspector"),(VLOOKUP(I261,'Simulador Piramide-Salarios'!$F$57:$J$74,5,0)),(IF(I261=("Inspector"),(VLOOKUP(I261,'Simulador Piramide-Salarios'!$F$57:$J$74,5,0)),(IF(I261=("Inspector Jefe"),(VLOOKUP(I261,'Simulador Piramide-Salarios'!$F$57:$J$74,5,0)),(IF((IF((VLOOKUP(I261,'Simulador Piramide-Salarios'!$F$57:$J$74,3,0))&gt;0,(VLOOKUP(I261,'Simulador Piramide-Salarios'!$F$57:$J$74,3,0)),(VLOOKUP(I261,'Simulador Piramide-Salarios'!$E$57:$J$74,5,0))))&gt;0,(IF((VLOOKUP(I261,'Simulador Piramide-Salarios'!$F$57:$J$74,3,0))&gt;0,(VLOOKUP(I261,'Simulador Piramide-Salarios'!$F$57:$J$74,3,0)),(VLOOKUP(I261,'Simulador Piramide-Salarios'!$E$57:$J$74,5,0)))),(VLOOKUP(I261,'Simulador Piramide-Salarios'!$D$57:$J$74,7,0)))))))))))))</f>
        <v>#N/A</v>
      </c>
      <c r="K261" s="200" t="e">
        <f t="shared" si="26"/>
        <v>#N/A</v>
      </c>
      <c r="L261" s="200" t="e">
        <f t="shared" si="27"/>
        <v>#N/A</v>
      </c>
      <c r="M261" s="211" t="e">
        <f t="shared" si="28"/>
        <v>#N/A</v>
      </c>
      <c r="N261" s="201" t="e">
        <f t="shared" si="29"/>
        <v>#N/A</v>
      </c>
      <c r="O261" s="198">
        <v>0</v>
      </c>
      <c r="P261" s="198">
        <v>0</v>
      </c>
      <c r="Q261" s="200" t="e">
        <f t="shared" si="30"/>
        <v>#N/A</v>
      </c>
      <c r="Z261" s="260"/>
    </row>
    <row r="262" spans="1:26" x14ac:dyDescent="0.25">
      <c r="A262" s="180">
        <f t="shared" si="31"/>
        <v>251</v>
      </c>
      <c r="B262" s="296"/>
      <c r="C262" s="306"/>
      <c r="D262" s="304"/>
      <c r="E262" s="305"/>
      <c r="F262" s="296"/>
      <c r="G262" s="216">
        <f t="shared" si="24"/>
        <v>0</v>
      </c>
      <c r="H262" s="279">
        <f t="shared" si="25"/>
        <v>0</v>
      </c>
      <c r="I262" s="280"/>
      <c r="J262" s="202" t="e">
        <f>IF(I262=("Comisario"),(VLOOKUP(I262,'Simulador Piramide-Salarios'!$F$57:$J$74,5,0)),(IF(I262=("Inspector General"),(VLOOKUP(I262,'Simulador Piramide-Salarios'!$F$57:$J$74,5,0)),(IF(I262=("Subinspector"),(VLOOKUP(I262,'Simulador Piramide-Salarios'!$F$57:$J$74,5,0)),(IF(I262=("Inspector"),(VLOOKUP(I262,'Simulador Piramide-Salarios'!$F$57:$J$74,5,0)),(IF(I262=("Inspector Jefe"),(VLOOKUP(I262,'Simulador Piramide-Salarios'!$F$57:$J$74,5,0)),(IF((IF((VLOOKUP(I262,'Simulador Piramide-Salarios'!$F$57:$J$74,3,0))&gt;0,(VLOOKUP(I262,'Simulador Piramide-Salarios'!$F$57:$J$74,3,0)),(VLOOKUP(I262,'Simulador Piramide-Salarios'!$E$57:$J$74,5,0))))&gt;0,(IF((VLOOKUP(I262,'Simulador Piramide-Salarios'!$F$57:$J$74,3,0))&gt;0,(VLOOKUP(I262,'Simulador Piramide-Salarios'!$F$57:$J$74,3,0)),(VLOOKUP(I262,'Simulador Piramide-Salarios'!$E$57:$J$74,5,0)))),(VLOOKUP(I262,'Simulador Piramide-Salarios'!$D$57:$J$74,7,0)))))))))))))</f>
        <v>#N/A</v>
      </c>
      <c r="K262" s="200" t="e">
        <f t="shared" si="26"/>
        <v>#N/A</v>
      </c>
      <c r="L262" s="200" t="e">
        <f t="shared" si="27"/>
        <v>#N/A</v>
      </c>
      <c r="M262" s="211" t="e">
        <f t="shared" si="28"/>
        <v>#N/A</v>
      </c>
      <c r="N262" s="201" t="e">
        <f t="shared" si="29"/>
        <v>#N/A</v>
      </c>
      <c r="O262" s="198">
        <v>0</v>
      </c>
      <c r="P262" s="198">
        <v>0</v>
      </c>
      <c r="Q262" s="200" t="e">
        <f t="shared" si="30"/>
        <v>#N/A</v>
      </c>
      <c r="Z262" s="260"/>
    </row>
    <row r="263" spans="1:26" x14ac:dyDescent="0.25">
      <c r="A263" s="180">
        <f t="shared" si="31"/>
        <v>252</v>
      </c>
      <c r="B263" s="296"/>
      <c r="C263" s="306"/>
      <c r="D263" s="304"/>
      <c r="E263" s="305"/>
      <c r="F263" s="296"/>
      <c r="G263" s="216">
        <f t="shared" si="24"/>
        <v>0</v>
      </c>
      <c r="H263" s="279">
        <f t="shared" si="25"/>
        <v>0</v>
      </c>
      <c r="I263" s="280"/>
      <c r="J263" s="202" t="e">
        <f>IF(I263=("Comisario"),(VLOOKUP(I263,'Simulador Piramide-Salarios'!$F$57:$J$74,5,0)),(IF(I263=("Inspector General"),(VLOOKUP(I263,'Simulador Piramide-Salarios'!$F$57:$J$74,5,0)),(IF(I263=("Subinspector"),(VLOOKUP(I263,'Simulador Piramide-Salarios'!$F$57:$J$74,5,0)),(IF(I263=("Inspector"),(VLOOKUP(I263,'Simulador Piramide-Salarios'!$F$57:$J$74,5,0)),(IF(I263=("Inspector Jefe"),(VLOOKUP(I263,'Simulador Piramide-Salarios'!$F$57:$J$74,5,0)),(IF((IF((VLOOKUP(I263,'Simulador Piramide-Salarios'!$F$57:$J$74,3,0))&gt;0,(VLOOKUP(I263,'Simulador Piramide-Salarios'!$F$57:$J$74,3,0)),(VLOOKUP(I263,'Simulador Piramide-Salarios'!$E$57:$J$74,5,0))))&gt;0,(IF((VLOOKUP(I263,'Simulador Piramide-Salarios'!$F$57:$J$74,3,0))&gt;0,(VLOOKUP(I263,'Simulador Piramide-Salarios'!$F$57:$J$74,3,0)),(VLOOKUP(I263,'Simulador Piramide-Salarios'!$E$57:$J$74,5,0)))),(VLOOKUP(I263,'Simulador Piramide-Salarios'!$D$57:$J$74,7,0)))))))))))))</f>
        <v>#N/A</v>
      </c>
      <c r="K263" s="200" t="e">
        <f t="shared" si="26"/>
        <v>#N/A</v>
      </c>
      <c r="L263" s="200" t="e">
        <f t="shared" si="27"/>
        <v>#N/A</v>
      </c>
      <c r="M263" s="211" t="e">
        <f t="shared" si="28"/>
        <v>#N/A</v>
      </c>
      <c r="N263" s="201" t="e">
        <f t="shared" si="29"/>
        <v>#N/A</v>
      </c>
      <c r="O263" s="198">
        <v>0</v>
      </c>
      <c r="P263" s="198">
        <v>0</v>
      </c>
      <c r="Q263" s="200" t="e">
        <f t="shared" si="30"/>
        <v>#N/A</v>
      </c>
      <c r="Z263" s="260"/>
    </row>
    <row r="264" spans="1:26" x14ac:dyDescent="0.25">
      <c r="A264" s="180">
        <f t="shared" si="31"/>
        <v>253</v>
      </c>
      <c r="B264" s="296"/>
      <c r="C264" s="306"/>
      <c r="D264" s="304"/>
      <c r="E264" s="305"/>
      <c r="F264" s="296"/>
      <c r="G264" s="216">
        <f t="shared" si="24"/>
        <v>0</v>
      </c>
      <c r="H264" s="279">
        <f t="shared" si="25"/>
        <v>0</v>
      </c>
      <c r="I264" s="280"/>
      <c r="J264" s="202" t="e">
        <f>IF(I264=("Comisario"),(VLOOKUP(I264,'Simulador Piramide-Salarios'!$F$57:$J$74,5,0)),(IF(I264=("Inspector General"),(VLOOKUP(I264,'Simulador Piramide-Salarios'!$F$57:$J$74,5,0)),(IF(I264=("Subinspector"),(VLOOKUP(I264,'Simulador Piramide-Salarios'!$F$57:$J$74,5,0)),(IF(I264=("Inspector"),(VLOOKUP(I264,'Simulador Piramide-Salarios'!$F$57:$J$74,5,0)),(IF(I264=("Inspector Jefe"),(VLOOKUP(I264,'Simulador Piramide-Salarios'!$F$57:$J$74,5,0)),(IF((IF((VLOOKUP(I264,'Simulador Piramide-Salarios'!$F$57:$J$74,3,0))&gt;0,(VLOOKUP(I264,'Simulador Piramide-Salarios'!$F$57:$J$74,3,0)),(VLOOKUP(I264,'Simulador Piramide-Salarios'!$E$57:$J$74,5,0))))&gt;0,(IF((VLOOKUP(I264,'Simulador Piramide-Salarios'!$F$57:$J$74,3,0))&gt;0,(VLOOKUP(I264,'Simulador Piramide-Salarios'!$F$57:$J$74,3,0)),(VLOOKUP(I264,'Simulador Piramide-Salarios'!$E$57:$J$74,5,0)))),(VLOOKUP(I264,'Simulador Piramide-Salarios'!$D$57:$J$74,7,0)))))))))))))</f>
        <v>#N/A</v>
      </c>
      <c r="K264" s="200" t="e">
        <f t="shared" si="26"/>
        <v>#N/A</v>
      </c>
      <c r="L264" s="200" t="e">
        <f t="shared" si="27"/>
        <v>#N/A</v>
      </c>
      <c r="M264" s="211" t="e">
        <f t="shared" si="28"/>
        <v>#N/A</v>
      </c>
      <c r="N264" s="201" t="e">
        <f t="shared" si="29"/>
        <v>#N/A</v>
      </c>
      <c r="O264" s="198">
        <v>0</v>
      </c>
      <c r="P264" s="198">
        <v>0</v>
      </c>
      <c r="Q264" s="200" t="e">
        <f t="shared" si="30"/>
        <v>#N/A</v>
      </c>
      <c r="Z264" s="260"/>
    </row>
    <row r="265" spans="1:26" x14ac:dyDescent="0.25">
      <c r="A265" s="180">
        <f t="shared" si="31"/>
        <v>254</v>
      </c>
      <c r="B265" s="296"/>
      <c r="C265" s="306"/>
      <c r="D265" s="304"/>
      <c r="E265" s="305"/>
      <c r="F265" s="296"/>
      <c r="G265" s="216">
        <f t="shared" si="24"/>
        <v>0</v>
      </c>
      <c r="H265" s="279">
        <f t="shared" si="25"/>
        <v>0</v>
      </c>
      <c r="I265" s="280"/>
      <c r="J265" s="202" t="e">
        <f>IF(I265=("Comisario"),(VLOOKUP(I265,'Simulador Piramide-Salarios'!$F$57:$J$74,5,0)),(IF(I265=("Inspector General"),(VLOOKUP(I265,'Simulador Piramide-Salarios'!$F$57:$J$74,5,0)),(IF(I265=("Subinspector"),(VLOOKUP(I265,'Simulador Piramide-Salarios'!$F$57:$J$74,5,0)),(IF(I265=("Inspector"),(VLOOKUP(I265,'Simulador Piramide-Salarios'!$F$57:$J$74,5,0)),(IF(I265=("Inspector Jefe"),(VLOOKUP(I265,'Simulador Piramide-Salarios'!$F$57:$J$74,5,0)),(IF((IF((VLOOKUP(I265,'Simulador Piramide-Salarios'!$F$57:$J$74,3,0))&gt;0,(VLOOKUP(I265,'Simulador Piramide-Salarios'!$F$57:$J$74,3,0)),(VLOOKUP(I265,'Simulador Piramide-Salarios'!$E$57:$J$74,5,0))))&gt;0,(IF((VLOOKUP(I265,'Simulador Piramide-Salarios'!$F$57:$J$74,3,0))&gt;0,(VLOOKUP(I265,'Simulador Piramide-Salarios'!$F$57:$J$74,3,0)),(VLOOKUP(I265,'Simulador Piramide-Salarios'!$E$57:$J$74,5,0)))),(VLOOKUP(I265,'Simulador Piramide-Salarios'!$D$57:$J$74,7,0)))))))))))))</f>
        <v>#N/A</v>
      </c>
      <c r="K265" s="200" t="e">
        <f t="shared" si="26"/>
        <v>#N/A</v>
      </c>
      <c r="L265" s="200" t="e">
        <f t="shared" si="27"/>
        <v>#N/A</v>
      </c>
      <c r="M265" s="211" t="e">
        <f t="shared" si="28"/>
        <v>#N/A</v>
      </c>
      <c r="N265" s="201" t="e">
        <f t="shared" si="29"/>
        <v>#N/A</v>
      </c>
      <c r="O265" s="198">
        <v>0</v>
      </c>
      <c r="P265" s="198">
        <v>0</v>
      </c>
      <c r="Q265" s="200" t="e">
        <f t="shared" si="30"/>
        <v>#N/A</v>
      </c>
      <c r="Z265" s="260"/>
    </row>
    <row r="266" spans="1:26" x14ac:dyDescent="0.25">
      <c r="A266" s="180">
        <f t="shared" si="31"/>
        <v>255</v>
      </c>
      <c r="B266" s="296"/>
      <c r="C266" s="306"/>
      <c r="D266" s="304"/>
      <c r="E266" s="305"/>
      <c r="F266" s="296"/>
      <c r="G266" s="216">
        <f t="shared" si="24"/>
        <v>0</v>
      </c>
      <c r="H266" s="279">
        <f t="shared" si="25"/>
        <v>0</v>
      </c>
      <c r="I266" s="280"/>
      <c r="J266" s="202" t="e">
        <f>IF(I266=("Comisario"),(VLOOKUP(I266,'Simulador Piramide-Salarios'!$F$57:$J$74,5,0)),(IF(I266=("Inspector General"),(VLOOKUP(I266,'Simulador Piramide-Salarios'!$F$57:$J$74,5,0)),(IF(I266=("Subinspector"),(VLOOKUP(I266,'Simulador Piramide-Salarios'!$F$57:$J$74,5,0)),(IF(I266=("Inspector"),(VLOOKUP(I266,'Simulador Piramide-Salarios'!$F$57:$J$74,5,0)),(IF(I266=("Inspector Jefe"),(VLOOKUP(I266,'Simulador Piramide-Salarios'!$F$57:$J$74,5,0)),(IF((IF((VLOOKUP(I266,'Simulador Piramide-Salarios'!$F$57:$J$74,3,0))&gt;0,(VLOOKUP(I266,'Simulador Piramide-Salarios'!$F$57:$J$74,3,0)),(VLOOKUP(I266,'Simulador Piramide-Salarios'!$E$57:$J$74,5,0))))&gt;0,(IF((VLOOKUP(I266,'Simulador Piramide-Salarios'!$F$57:$J$74,3,0))&gt;0,(VLOOKUP(I266,'Simulador Piramide-Salarios'!$F$57:$J$74,3,0)),(VLOOKUP(I266,'Simulador Piramide-Salarios'!$E$57:$J$74,5,0)))),(VLOOKUP(I266,'Simulador Piramide-Salarios'!$D$57:$J$74,7,0)))))))))))))</f>
        <v>#N/A</v>
      </c>
      <c r="K266" s="200" t="e">
        <f t="shared" si="26"/>
        <v>#N/A</v>
      </c>
      <c r="L266" s="200" t="e">
        <f t="shared" si="27"/>
        <v>#N/A</v>
      </c>
      <c r="M266" s="211" t="e">
        <f t="shared" si="28"/>
        <v>#N/A</v>
      </c>
      <c r="N266" s="201" t="e">
        <f t="shared" si="29"/>
        <v>#N/A</v>
      </c>
      <c r="O266" s="198">
        <v>0</v>
      </c>
      <c r="P266" s="198">
        <v>0</v>
      </c>
      <c r="Q266" s="200" t="e">
        <f t="shared" si="30"/>
        <v>#N/A</v>
      </c>
      <c r="Z266" s="260"/>
    </row>
    <row r="267" spans="1:26" x14ac:dyDescent="0.25">
      <c r="A267" s="180">
        <f t="shared" si="31"/>
        <v>256</v>
      </c>
      <c r="B267" s="296"/>
      <c r="C267" s="306"/>
      <c r="D267" s="304"/>
      <c r="E267" s="305"/>
      <c r="F267" s="296"/>
      <c r="G267" s="216">
        <f t="shared" si="24"/>
        <v>0</v>
      </c>
      <c r="H267" s="279">
        <f t="shared" si="25"/>
        <v>0</v>
      </c>
      <c r="I267" s="280"/>
      <c r="J267" s="202" t="e">
        <f>IF(I267=("Comisario"),(VLOOKUP(I267,'Simulador Piramide-Salarios'!$F$57:$J$74,5,0)),(IF(I267=("Inspector General"),(VLOOKUP(I267,'Simulador Piramide-Salarios'!$F$57:$J$74,5,0)),(IF(I267=("Subinspector"),(VLOOKUP(I267,'Simulador Piramide-Salarios'!$F$57:$J$74,5,0)),(IF(I267=("Inspector"),(VLOOKUP(I267,'Simulador Piramide-Salarios'!$F$57:$J$74,5,0)),(IF(I267=("Inspector Jefe"),(VLOOKUP(I267,'Simulador Piramide-Salarios'!$F$57:$J$74,5,0)),(IF((IF((VLOOKUP(I267,'Simulador Piramide-Salarios'!$F$57:$J$74,3,0))&gt;0,(VLOOKUP(I267,'Simulador Piramide-Salarios'!$F$57:$J$74,3,0)),(VLOOKUP(I267,'Simulador Piramide-Salarios'!$E$57:$J$74,5,0))))&gt;0,(IF((VLOOKUP(I267,'Simulador Piramide-Salarios'!$F$57:$J$74,3,0))&gt;0,(VLOOKUP(I267,'Simulador Piramide-Salarios'!$F$57:$J$74,3,0)),(VLOOKUP(I267,'Simulador Piramide-Salarios'!$E$57:$J$74,5,0)))),(VLOOKUP(I267,'Simulador Piramide-Salarios'!$D$57:$J$74,7,0)))))))))))))</f>
        <v>#N/A</v>
      </c>
      <c r="K267" s="200" t="e">
        <f t="shared" si="26"/>
        <v>#N/A</v>
      </c>
      <c r="L267" s="200" t="e">
        <f t="shared" si="27"/>
        <v>#N/A</v>
      </c>
      <c r="M267" s="211" t="e">
        <f t="shared" si="28"/>
        <v>#N/A</v>
      </c>
      <c r="N267" s="201" t="e">
        <f t="shared" si="29"/>
        <v>#N/A</v>
      </c>
      <c r="O267" s="198">
        <v>0</v>
      </c>
      <c r="P267" s="198">
        <v>0</v>
      </c>
      <c r="Q267" s="200" t="e">
        <f t="shared" si="30"/>
        <v>#N/A</v>
      </c>
      <c r="Z267" s="260"/>
    </row>
    <row r="268" spans="1:26" x14ac:dyDescent="0.25">
      <c r="A268" s="180">
        <f t="shared" si="31"/>
        <v>257</v>
      </c>
      <c r="B268" s="296"/>
      <c r="C268" s="306"/>
      <c r="D268" s="304"/>
      <c r="E268" s="305"/>
      <c r="F268" s="296"/>
      <c r="G268" s="216">
        <f t="shared" si="24"/>
        <v>0</v>
      </c>
      <c r="H268" s="279">
        <f t="shared" si="25"/>
        <v>0</v>
      </c>
      <c r="I268" s="280"/>
      <c r="J268" s="202" t="e">
        <f>IF(I268=("Comisario"),(VLOOKUP(I268,'Simulador Piramide-Salarios'!$F$57:$J$74,5,0)),(IF(I268=("Inspector General"),(VLOOKUP(I268,'Simulador Piramide-Salarios'!$F$57:$J$74,5,0)),(IF(I268=("Subinspector"),(VLOOKUP(I268,'Simulador Piramide-Salarios'!$F$57:$J$74,5,0)),(IF(I268=("Inspector"),(VLOOKUP(I268,'Simulador Piramide-Salarios'!$F$57:$J$74,5,0)),(IF(I268=("Inspector Jefe"),(VLOOKUP(I268,'Simulador Piramide-Salarios'!$F$57:$J$74,5,0)),(IF((IF((VLOOKUP(I268,'Simulador Piramide-Salarios'!$F$57:$J$74,3,0))&gt;0,(VLOOKUP(I268,'Simulador Piramide-Salarios'!$F$57:$J$74,3,0)),(VLOOKUP(I268,'Simulador Piramide-Salarios'!$E$57:$J$74,5,0))))&gt;0,(IF((VLOOKUP(I268,'Simulador Piramide-Salarios'!$F$57:$J$74,3,0))&gt;0,(VLOOKUP(I268,'Simulador Piramide-Salarios'!$F$57:$J$74,3,0)),(VLOOKUP(I268,'Simulador Piramide-Salarios'!$E$57:$J$74,5,0)))),(VLOOKUP(I268,'Simulador Piramide-Salarios'!$D$57:$J$74,7,0)))))))))))))</f>
        <v>#N/A</v>
      </c>
      <c r="K268" s="200" t="e">
        <f t="shared" si="26"/>
        <v>#N/A</v>
      </c>
      <c r="L268" s="200" t="e">
        <f t="shared" si="27"/>
        <v>#N/A</v>
      </c>
      <c r="M268" s="211" t="e">
        <f t="shared" si="28"/>
        <v>#N/A</v>
      </c>
      <c r="N268" s="201" t="e">
        <f t="shared" si="29"/>
        <v>#N/A</v>
      </c>
      <c r="O268" s="198">
        <v>0</v>
      </c>
      <c r="P268" s="198">
        <v>0</v>
      </c>
      <c r="Q268" s="200" t="e">
        <f t="shared" si="30"/>
        <v>#N/A</v>
      </c>
      <c r="Z268" s="260"/>
    </row>
    <row r="269" spans="1:26" x14ac:dyDescent="0.25">
      <c r="A269" s="180">
        <f t="shared" si="31"/>
        <v>258</v>
      </c>
      <c r="B269" s="296"/>
      <c r="C269" s="306"/>
      <c r="D269" s="304"/>
      <c r="E269" s="305"/>
      <c r="F269" s="296"/>
      <c r="G269" s="216">
        <f t="shared" ref="G269:G332" si="32">+I269</f>
        <v>0</v>
      </c>
      <c r="H269" s="279">
        <f t="shared" ref="H269:H332" si="33">E269+F269</f>
        <v>0</v>
      </c>
      <c r="I269" s="280"/>
      <c r="J269" s="202" t="e">
        <f>IF(I269=("Comisario"),(VLOOKUP(I269,'Simulador Piramide-Salarios'!$F$57:$J$74,5,0)),(IF(I269=("Inspector General"),(VLOOKUP(I269,'Simulador Piramide-Salarios'!$F$57:$J$74,5,0)),(IF(I269=("Subinspector"),(VLOOKUP(I269,'Simulador Piramide-Salarios'!$F$57:$J$74,5,0)),(IF(I269=("Inspector"),(VLOOKUP(I269,'Simulador Piramide-Salarios'!$F$57:$J$74,5,0)),(IF(I269=("Inspector Jefe"),(VLOOKUP(I269,'Simulador Piramide-Salarios'!$F$57:$J$74,5,0)),(IF((IF((VLOOKUP(I269,'Simulador Piramide-Salarios'!$F$57:$J$74,3,0))&gt;0,(VLOOKUP(I269,'Simulador Piramide-Salarios'!$F$57:$J$74,3,0)),(VLOOKUP(I269,'Simulador Piramide-Salarios'!$E$57:$J$74,5,0))))&gt;0,(IF((VLOOKUP(I269,'Simulador Piramide-Salarios'!$F$57:$J$74,3,0))&gt;0,(VLOOKUP(I269,'Simulador Piramide-Salarios'!$F$57:$J$74,3,0)),(VLOOKUP(I269,'Simulador Piramide-Salarios'!$E$57:$J$74,5,0)))),(VLOOKUP(I269,'Simulador Piramide-Salarios'!$D$57:$J$74,7,0)))))))))))))</f>
        <v>#N/A</v>
      </c>
      <c r="K269" s="200" t="e">
        <f t="shared" ref="K269:K332" si="34">J269-H269</f>
        <v>#N/A</v>
      </c>
      <c r="L269" s="200" t="e">
        <f t="shared" ref="L269:L332" si="35">K269*L$8</f>
        <v>#N/A</v>
      </c>
      <c r="M269" s="211" t="e">
        <f t="shared" ref="M269:M332" si="36">K269/H269</f>
        <v>#N/A</v>
      </c>
      <c r="N269" s="201" t="e">
        <f t="shared" ref="N269:N332" si="37">IF(H269-J269&lt;=0,0,H269-J269)</f>
        <v>#N/A</v>
      </c>
      <c r="O269" s="198">
        <v>0</v>
      </c>
      <c r="P269" s="198">
        <v>0</v>
      </c>
      <c r="Q269" s="200" t="e">
        <f t="shared" ref="Q269:Q332" si="38">IF(L269&lt;=0,0,L269)</f>
        <v>#N/A</v>
      </c>
      <c r="Z269" s="260"/>
    </row>
    <row r="270" spans="1:26" x14ac:dyDescent="0.25">
      <c r="A270" s="180">
        <f t="shared" si="31"/>
        <v>259</v>
      </c>
      <c r="B270" s="296"/>
      <c r="C270" s="306"/>
      <c r="D270" s="304"/>
      <c r="E270" s="305"/>
      <c r="F270" s="296"/>
      <c r="G270" s="216">
        <f t="shared" si="32"/>
        <v>0</v>
      </c>
      <c r="H270" s="279">
        <f t="shared" si="33"/>
        <v>0</v>
      </c>
      <c r="I270" s="280"/>
      <c r="J270" s="202" t="e">
        <f>IF(I270=("Comisario"),(VLOOKUP(I270,'Simulador Piramide-Salarios'!$F$57:$J$74,5,0)),(IF(I270=("Inspector General"),(VLOOKUP(I270,'Simulador Piramide-Salarios'!$F$57:$J$74,5,0)),(IF(I270=("Subinspector"),(VLOOKUP(I270,'Simulador Piramide-Salarios'!$F$57:$J$74,5,0)),(IF(I270=("Inspector"),(VLOOKUP(I270,'Simulador Piramide-Salarios'!$F$57:$J$74,5,0)),(IF(I270=("Inspector Jefe"),(VLOOKUP(I270,'Simulador Piramide-Salarios'!$F$57:$J$74,5,0)),(IF((IF((VLOOKUP(I270,'Simulador Piramide-Salarios'!$F$57:$J$74,3,0))&gt;0,(VLOOKUP(I270,'Simulador Piramide-Salarios'!$F$57:$J$74,3,0)),(VLOOKUP(I270,'Simulador Piramide-Salarios'!$E$57:$J$74,5,0))))&gt;0,(IF((VLOOKUP(I270,'Simulador Piramide-Salarios'!$F$57:$J$74,3,0))&gt;0,(VLOOKUP(I270,'Simulador Piramide-Salarios'!$F$57:$J$74,3,0)),(VLOOKUP(I270,'Simulador Piramide-Salarios'!$E$57:$J$74,5,0)))),(VLOOKUP(I270,'Simulador Piramide-Salarios'!$D$57:$J$74,7,0)))))))))))))</f>
        <v>#N/A</v>
      </c>
      <c r="K270" s="200" t="e">
        <f t="shared" si="34"/>
        <v>#N/A</v>
      </c>
      <c r="L270" s="200" t="e">
        <f t="shared" si="35"/>
        <v>#N/A</v>
      </c>
      <c r="M270" s="211" t="e">
        <f t="shared" si="36"/>
        <v>#N/A</v>
      </c>
      <c r="N270" s="201" t="e">
        <f t="shared" si="37"/>
        <v>#N/A</v>
      </c>
      <c r="O270" s="198">
        <v>0</v>
      </c>
      <c r="P270" s="198">
        <v>0</v>
      </c>
      <c r="Q270" s="200" t="e">
        <f t="shared" si="38"/>
        <v>#N/A</v>
      </c>
      <c r="Z270" s="260"/>
    </row>
    <row r="271" spans="1:26" x14ac:dyDescent="0.25">
      <c r="A271" s="180">
        <f t="shared" si="31"/>
        <v>260</v>
      </c>
      <c r="B271" s="296"/>
      <c r="C271" s="306"/>
      <c r="D271" s="304"/>
      <c r="E271" s="305"/>
      <c r="F271" s="296"/>
      <c r="G271" s="216">
        <f t="shared" si="32"/>
        <v>0</v>
      </c>
      <c r="H271" s="279">
        <f t="shared" si="33"/>
        <v>0</v>
      </c>
      <c r="I271" s="280"/>
      <c r="J271" s="202" t="e">
        <f>IF(I271=("Comisario"),(VLOOKUP(I271,'Simulador Piramide-Salarios'!$F$57:$J$74,5,0)),(IF(I271=("Inspector General"),(VLOOKUP(I271,'Simulador Piramide-Salarios'!$F$57:$J$74,5,0)),(IF(I271=("Subinspector"),(VLOOKUP(I271,'Simulador Piramide-Salarios'!$F$57:$J$74,5,0)),(IF(I271=("Inspector"),(VLOOKUP(I271,'Simulador Piramide-Salarios'!$F$57:$J$74,5,0)),(IF(I271=("Inspector Jefe"),(VLOOKUP(I271,'Simulador Piramide-Salarios'!$F$57:$J$74,5,0)),(IF((IF((VLOOKUP(I271,'Simulador Piramide-Salarios'!$F$57:$J$74,3,0))&gt;0,(VLOOKUP(I271,'Simulador Piramide-Salarios'!$F$57:$J$74,3,0)),(VLOOKUP(I271,'Simulador Piramide-Salarios'!$E$57:$J$74,5,0))))&gt;0,(IF((VLOOKUP(I271,'Simulador Piramide-Salarios'!$F$57:$J$74,3,0))&gt;0,(VLOOKUP(I271,'Simulador Piramide-Salarios'!$F$57:$J$74,3,0)),(VLOOKUP(I271,'Simulador Piramide-Salarios'!$E$57:$J$74,5,0)))),(VLOOKUP(I271,'Simulador Piramide-Salarios'!$D$57:$J$74,7,0)))))))))))))</f>
        <v>#N/A</v>
      </c>
      <c r="K271" s="200" t="e">
        <f t="shared" si="34"/>
        <v>#N/A</v>
      </c>
      <c r="L271" s="200" t="e">
        <f t="shared" si="35"/>
        <v>#N/A</v>
      </c>
      <c r="M271" s="211" t="e">
        <f t="shared" si="36"/>
        <v>#N/A</v>
      </c>
      <c r="N271" s="201" t="e">
        <f t="shared" si="37"/>
        <v>#N/A</v>
      </c>
      <c r="O271" s="198">
        <v>0</v>
      </c>
      <c r="P271" s="198">
        <v>0</v>
      </c>
      <c r="Q271" s="200" t="e">
        <f t="shared" si="38"/>
        <v>#N/A</v>
      </c>
      <c r="Z271" s="260"/>
    </row>
    <row r="272" spans="1:26" x14ac:dyDescent="0.25">
      <c r="A272" s="180">
        <f t="shared" si="31"/>
        <v>261</v>
      </c>
      <c r="B272" s="296"/>
      <c r="C272" s="306"/>
      <c r="D272" s="304"/>
      <c r="E272" s="305"/>
      <c r="F272" s="296"/>
      <c r="G272" s="216">
        <f t="shared" si="32"/>
        <v>0</v>
      </c>
      <c r="H272" s="279">
        <f t="shared" si="33"/>
        <v>0</v>
      </c>
      <c r="I272" s="280"/>
      <c r="J272" s="202" t="e">
        <f>IF(I272=("Comisario"),(VLOOKUP(I272,'Simulador Piramide-Salarios'!$F$57:$J$74,5,0)),(IF(I272=("Inspector General"),(VLOOKUP(I272,'Simulador Piramide-Salarios'!$F$57:$J$74,5,0)),(IF(I272=("Subinspector"),(VLOOKUP(I272,'Simulador Piramide-Salarios'!$F$57:$J$74,5,0)),(IF(I272=("Inspector"),(VLOOKUP(I272,'Simulador Piramide-Salarios'!$F$57:$J$74,5,0)),(IF(I272=("Inspector Jefe"),(VLOOKUP(I272,'Simulador Piramide-Salarios'!$F$57:$J$74,5,0)),(IF((IF((VLOOKUP(I272,'Simulador Piramide-Salarios'!$F$57:$J$74,3,0))&gt;0,(VLOOKUP(I272,'Simulador Piramide-Salarios'!$F$57:$J$74,3,0)),(VLOOKUP(I272,'Simulador Piramide-Salarios'!$E$57:$J$74,5,0))))&gt;0,(IF((VLOOKUP(I272,'Simulador Piramide-Salarios'!$F$57:$J$74,3,0))&gt;0,(VLOOKUP(I272,'Simulador Piramide-Salarios'!$F$57:$J$74,3,0)),(VLOOKUP(I272,'Simulador Piramide-Salarios'!$E$57:$J$74,5,0)))),(VLOOKUP(I272,'Simulador Piramide-Salarios'!$D$57:$J$74,7,0)))))))))))))</f>
        <v>#N/A</v>
      </c>
      <c r="K272" s="200" t="e">
        <f t="shared" si="34"/>
        <v>#N/A</v>
      </c>
      <c r="L272" s="200" t="e">
        <f t="shared" si="35"/>
        <v>#N/A</v>
      </c>
      <c r="M272" s="211" t="e">
        <f t="shared" si="36"/>
        <v>#N/A</v>
      </c>
      <c r="N272" s="201" t="e">
        <f t="shared" si="37"/>
        <v>#N/A</v>
      </c>
      <c r="O272" s="198">
        <v>0</v>
      </c>
      <c r="P272" s="198">
        <v>0</v>
      </c>
      <c r="Q272" s="200" t="e">
        <f t="shared" si="38"/>
        <v>#N/A</v>
      </c>
      <c r="Z272" s="260"/>
    </row>
    <row r="273" spans="1:26" x14ac:dyDescent="0.25">
      <c r="A273" s="180">
        <f t="shared" si="31"/>
        <v>262</v>
      </c>
      <c r="B273" s="296"/>
      <c r="C273" s="306"/>
      <c r="D273" s="304"/>
      <c r="E273" s="305"/>
      <c r="F273" s="296"/>
      <c r="G273" s="216">
        <f t="shared" si="32"/>
        <v>0</v>
      </c>
      <c r="H273" s="279">
        <f t="shared" si="33"/>
        <v>0</v>
      </c>
      <c r="I273" s="280"/>
      <c r="J273" s="202" t="e">
        <f>IF(I273=("Comisario"),(VLOOKUP(I273,'Simulador Piramide-Salarios'!$F$57:$J$74,5,0)),(IF(I273=("Inspector General"),(VLOOKUP(I273,'Simulador Piramide-Salarios'!$F$57:$J$74,5,0)),(IF(I273=("Subinspector"),(VLOOKUP(I273,'Simulador Piramide-Salarios'!$F$57:$J$74,5,0)),(IF(I273=("Inspector"),(VLOOKUP(I273,'Simulador Piramide-Salarios'!$F$57:$J$74,5,0)),(IF(I273=("Inspector Jefe"),(VLOOKUP(I273,'Simulador Piramide-Salarios'!$F$57:$J$74,5,0)),(IF((IF((VLOOKUP(I273,'Simulador Piramide-Salarios'!$F$57:$J$74,3,0))&gt;0,(VLOOKUP(I273,'Simulador Piramide-Salarios'!$F$57:$J$74,3,0)),(VLOOKUP(I273,'Simulador Piramide-Salarios'!$E$57:$J$74,5,0))))&gt;0,(IF((VLOOKUP(I273,'Simulador Piramide-Salarios'!$F$57:$J$74,3,0))&gt;0,(VLOOKUP(I273,'Simulador Piramide-Salarios'!$F$57:$J$74,3,0)),(VLOOKUP(I273,'Simulador Piramide-Salarios'!$E$57:$J$74,5,0)))),(VLOOKUP(I273,'Simulador Piramide-Salarios'!$D$57:$J$74,7,0)))))))))))))</f>
        <v>#N/A</v>
      </c>
      <c r="K273" s="200" t="e">
        <f t="shared" si="34"/>
        <v>#N/A</v>
      </c>
      <c r="L273" s="200" t="e">
        <f t="shared" si="35"/>
        <v>#N/A</v>
      </c>
      <c r="M273" s="211" t="e">
        <f t="shared" si="36"/>
        <v>#N/A</v>
      </c>
      <c r="N273" s="201" t="e">
        <f t="shared" si="37"/>
        <v>#N/A</v>
      </c>
      <c r="O273" s="198">
        <v>0</v>
      </c>
      <c r="P273" s="198">
        <v>0</v>
      </c>
      <c r="Q273" s="200" t="e">
        <f t="shared" si="38"/>
        <v>#N/A</v>
      </c>
      <c r="Z273" s="260"/>
    </row>
    <row r="274" spans="1:26" x14ac:dyDescent="0.25">
      <c r="A274" s="180">
        <f t="shared" si="31"/>
        <v>263</v>
      </c>
      <c r="B274" s="296"/>
      <c r="C274" s="306"/>
      <c r="D274" s="304"/>
      <c r="E274" s="305"/>
      <c r="F274" s="296"/>
      <c r="G274" s="216">
        <f t="shared" si="32"/>
        <v>0</v>
      </c>
      <c r="H274" s="279">
        <f t="shared" si="33"/>
        <v>0</v>
      </c>
      <c r="I274" s="280"/>
      <c r="J274" s="202" t="e">
        <f>IF(I274=("Comisario"),(VLOOKUP(I274,'Simulador Piramide-Salarios'!$F$57:$J$74,5,0)),(IF(I274=("Inspector General"),(VLOOKUP(I274,'Simulador Piramide-Salarios'!$F$57:$J$74,5,0)),(IF(I274=("Subinspector"),(VLOOKUP(I274,'Simulador Piramide-Salarios'!$F$57:$J$74,5,0)),(IF(I274=("Inspector"),(VLOOKUP(I274,'Simulador Piramide-Salarios'!$F$57:$J$74,5,0)),(IF(I274=("Inspector Jefe"),(VLOOKUP(I274,'Simulador Piramide-Salarios'!$F$57:$J$74,5,0)),(IF((IF((VLOOKUP(I274,'Simulador Piramide-Salarios'!$F$57:$J$74,3,0))&gt;0,(VLOOKUP(I274,'Simulador Piramide-Salarios'!$F$57:$J$74,3,0)),(VLOOKUP(I274,'Simulador Piramide-Salarios'!$E$57:$J$74,5,0))))&gt;0,(IF((VLOOKUP(I274,'Simulador Piramide-Salarios'!$F$57:$J$74,3,0))&gt;0,(VLOOKUP(I274,'Simulador Piramide-Salarios'!$F$57:$J$74,3,0)),(VLOOKUP(I274,'Simulador Piramide-Salarios'!$E$57:$J$74,5,0)))),(VLOOKUP(I274,'Simulador Piramide-Salarios'!$D$57:$J$74,7,0)))))))))))))</f>
        <v>#N/A</v>
      </c>
      <c r="K274" s="200" t="e">
        <f t="shared" si="34"/>
        <v>#N/A</v>
      </c>
      <c r="L274" s="200" t="e">
        <f t="shared" si="35"/>
        <v>#N/A</v>
      </c>
      <c r="M274" s="211" t="e">
        <f t="shared" si="36"/>
        <v>#N/A</v>
      </c>
      <c r="N274" s="201" t="e">
        <f t="shared" si="37"/>
        <v>#N/A</v>
      </c>
      <c r="O274" s="198">
        <v>0</v>
      </c>
      <c r="P274" s="198">
        <v>0</v>
      </c>
      <c r="Q274" s="200" t="e">
        <f t="shared" si="38"/>
        <v>#N/A</v>
      </c>
      <c r="Z274" s="260"/>
    </row>
    <row r="275" spans="1:26" x14ac:dyDescent="0.25">
      <c r="A275" s="180">
        <f t="shared" si="31"/>
        <v>264</v>
      </c>
      <c r="B275" s="296"/>
      <c r="C275" s="306"/>
      <c r="D275" s="304"/>
      <c r="E275" s="305"/>
      <c r="F275" s="296"/>
      <c r="G275" s="216">
        <f t="shared" si="32"/>
        <v>0</v>
      </c>
      <c r="H275" s="279">
        <f t="shared" si="33"/>
        <v>0</v>
      </c>
      <c r="I275" s="280"/>
      <c r="J275" s="202" t="e">
        <f>IF(I275=("Comisario"),(VLOOKUP(I275,'Simulador Piramide-Salarios'!$F$57:$J$74,5,0)),(IF(I275=("Inspector General"),(VLOOKUP(I275,'Simulador Piramide-Salarios'!$F$57:$J$74,5,0)),(IF(I275=("Subinspector"),(VLOOKUP(I275,'Simulador Piramide-Salarios'!$F$57:$J$74,5,0)),(IF(I275=("Inspector"),(VLOOKUP(I275,'Simulador Piramide-Salarios'!$F$57:$J$74,5,0)),(IF(I275=("Inspector Jefe"),(VLOOKUP(I275,'Simulador Piramide-Salarios'!$F$57:$J$74,5,0)),(IF((IF((VLOOKUP(I275,'Simulador Piramide-Salarios'!$F$57:$J$74,3,0))&gt;0,(VLOOKUP(I275,'Simulador Piramide-Salarios'!$F$57:$J$74,3,0)),(VLOOKUP(I275,'Simulador Piramide-Salarios'!$E$57:$J$74,5,0))))&gt;0,(IF((VLOOKUP(I275,'Simulador Piramide-Salarios'!$F$57:$J$74,3,0))&gt;0,(VLOOKUP(I275,'Simulador Piramide-Salarios'!$F$57:$J$74,3,0)),(VLOOKUP(I275,'Simulador Piramide-Salarios'!$E$57:$J$74,5,0)))),(VLOOKUP(I275,'Simulador Piramide-Salarios'!$D$57:$J$74,7,0)))))))))))))</f>
        <v>#N/A</v>
      </c>
      <c r="K275" s="200" t="e">
        <f t="shared" si="34"/>
        <v>#N/A</v>
      </c>
      <c r="L275" s="200" t="e">
        <f t="shared" si="35"/>
        <v>#N/A</v>
      </c>
      <c r="M275" s="211" t="e">
        <f t="shared" si="36"/>
        <v>#N/A</v>
      </c>
      <c r="N275" s="201" t="e">
        <f t="shared" si="37"/>
        <v>#N/A</v>
      </c>
      <c r="O275" s="198">
        <v>0</v>
      </c>
      <c r="P275" s="198">
        <v>0</v>
      </c>
      <c r="Q275" s="200" t="e">
        <f t="shared" si="38"/>
        <v>#N/A</v>
      </c>
      <c r="Z275" s="260"/>
    </row>
    <row r="276" spans="1:26" x14ac:dyDescent="0.25">
      <c r="A276" s="180">
        <f t="shared" si="31"/>
        <v>265</v>
      </c>
      <c r="B276" s="296"/>
      <c r="C276" s="306"/>
      <c r="D276" s="304"/>
      <c r="E276" s="305"/>
      <c r="F276" s="296"/>
      <c r="G276" s="216">
        <f t="shared" si="32"/>
        <v>0</v>
      </c>
      <c r="H276" s="279">
        <f t="shared" si="33"/>
        <v>0</v>
      </c>
      <c r="I276" s="280"/>
      <c r="J276" s="202" t="e">
        <f>IF(I276=("Comisario"),(VLOOKUP(I276,'Simulador Piramide-Salarios'!$F$57:$J$74,5,0)),(IF(I276=("Inspector General"),(VLOOKUP(I276,'Simulador Piramide-Salarios'!$F$57:$J$74,5,0)),(IF(I276=("Subinspector"),(VLOOKUP(I276,'Simulador Piramide-Salarios'!$F$57:$J$74,5,0)),(IF(I276=("Inspector"),(VLOOKUP(I276,'Simulador Piramide-Salarios'!$F$57:$J$74,5,0)),(IF(I276=("Inspector Jefe"),(VLOOKUP(I276,'Simulador Piramide-Salarios'!$F$57:$J$74,5,0)),(IF((IF((VLOOKUP(I276,'Simulador Piramide-Salarios'!$F$57:$J$74,3,0))&gt;0,(VLOOKUP(I276,'Simulador Piramide-Salarios'!$F$57:$J$74,3,0)),(VLOOKUP(I276,'Simulador Piramide-Salarios'!$E$57:$J$74,5,0))))&gt;0,(IF((VLOOKUP(I276,'Simulador Piramide-Salarios'!$F$57:$J$74,3,0))&gt;0,(VLOOKUP(I276,'Simulador Piramide-Salarios'!$F$57:$J$74,3,0)),(VLOOKUP(I276,'Simulador Piramide-Salarios'!$E$57:$J$74,5,0)))),(VLOOKUP(I276,'Simulador Piramide-Salarios'!$D$57:$J$74,7,0)))))))))))))</f>
        <v>#N/A</v>
      </c>
      <c r="K276" s="200" t="e">
        <f t="shared" si="34"/>
        <v>#N/A</v>
      </c>
      <c r="L276" s="200" t="e">
        <f t="shared" si="35"/>
        <v>#N/A</v>
      </c>
      <c r="M276" s="211" t="e">
        <f t="shared" si="36"/>
        <v>#N/A</v>
      </c>
      <c r="N276" s="201" t="e">
        <f t="shared" si="37"/>
        <v>#N/A</v>
      </c>
      <c r="O276" s="198">
        <v>0</v>
      </c>
      <c r="P276" s="198">
        <v>0</v>
      </c>
      <c r="Q276" s="200" t="e">
        <f t="shared" si="38"/>
        <v>#N/A</v>
      </c>
      <c r="Z276" s="260"/>
    </row>
    <row r="277" spans="1:26" x14ac:dyDescent="0.25">
      <c r="A277" s="180">
        <f t="shared" si="31"/>
        <v>266</v>
      </c>
      <c r="B277" s="296"/>
      <c r="C277" s="306"/>
      <c r="D277" s="304"/>
      <c r="E277" s="305"/>
      <c r="F277" s="296"/>
      <c r="G277" s="216">
        <f t="shared" si="32"/>
        <v>0</v>
      </c>
      <c r="H277" s="279">
        <f t="shared" si="33"/>
        <v>0</v>
      </c>
      <c r="I277" s="280"/>
      <c r="J277" s="202" t="e">
        <f>IF(I277=("Comisario"),(VLOOKUP(I277,'Simulador Piramide-Salarios'!$F$57:$J$74,5,0)),(IF(I277=("Inspector General"),(VLOOKUP(I277,'Simulador Piramide-Salarios'!$F$57:$J$74,5,0)),(IF(I277=("Subinspector"),(VLOOKUP(I277,'Simulador Piramide-Salarios'!$F$57:$J$74,5,0)),(IF(I277=("Inspector"),(VLOOKUP(I277,'Simulador Piramide-Salarios'!$F$57:$J$74,5,0)),(IF(I277=("Inspector Jefe"),(VLOOKUP(I277,'Simulador Piramide-Salarios'!$F$57:$J$74,5,0)),(IF((IF((VLOOKUP(I277,'Simulador Piramide-Salarios'!$F$57:$J$74,3,0))&gt;0,(VLOOKUP(I277,'Simulador Piramide-Salarios'!$F$57:$J$74,3,0)),(VLOOKUP(I277,'Simulador Piramide-Salarios'!$E$57:$J$74,5,0))))&gt;0,(IF((VLOOKUP(I277,'Simulador Piramide-Salarios'!$F$57:$J$74,3,0))&gt;0,(VLOOKUP(I277,'Simulador Piramide-Salarios'!$F$57:$J$74,3,0)),(VLOOKUP(I277,'Simulador Piramide-Salarios'!$E$57:$J$74,5,0)))),(VLOOKUP(I277,'Simulador Piramide-Salarios'!$D$57:$J$74,7,0)))))))))))))</f>
        <v>#N/A</v>
      </c>
      <c r="K277" s="200" t="e">
        <f t="shared" si="34"/>
        <v>#N/A</v>
      </c>
      <c r="L277" s="200" t="e">
        <f t="shared" si="35"/>
        <v>#N/A</v>
      </c>
      <c r="M277" s="211" t="e">
        <f t="shared" si="36"/>
        <v>#N/A</v>
      </c>
      <c r="N277" s="201" t="e">
        <f t="shared" si="37"/>
        <v>#N/A</v>
      </c>
      <c r="O277" s="198">
        <v>0</v>
      </c>
      <c r="P277" s="198">
        <v>0</v>
      </c>
      <c r="Q277" s="200" t="e">
        <f t="shared" si="38"/>
        <v>#N/A</v>
      </c>
      <c r="Z277" s="260"/>
    </row>
    <row r="278" spans="1:26" x14ac:dyDescent="0.25">
      <c r="A278" s="180">
        <f t="shared" si="31"/>
        <v>267</v>
      </c>
      <c r="B278" s="296"/>
      <c r="C278" s="306"/>
      <c r="D278" s="304"/>
      <c r="E278" s="305"/>
      <c r="F278" s="296"/>
      <c r="G278" s="216">
        <f t="shared" si="32"/>
        <v>0</v>
      </c>
      <c r="H278" s="279">
        <f t="shared" si="33"/>
        <v>0</v>
      </c>
      <c r="I278" s="280"/>
      <c r="J278" s="202" t="e">
        <f>IF(I278=("Comisario"),(VLOOKUP(I278,'Simulador Piramide-Salarios'!$F$57:$J$74,5,0)),(IF(I278=("Inspector General"),(VLOOKUP(I278,'Simulador Piramide-Salarios'!$F$57:$J$74,5,0)),(IF(I278=("Subinspector"),(VLOOKUP(I278,'Simulador Piramide-Salarios'!$F$57:$J$74,5,0)),(IF(I278=("Inspector"),(VLOOKUP(I278,'Simulador Piramide-Salarios'!$F$57:$J$74,5,0)),(IF(I278=("Inspector Jefe"),(VLOOKUP(I278,'Simulador Piramide-Salarios'!$F$57:$J$74,5,0)),(IF((IF((VLOOKUP(I278,'Simulador Piramide-Salarios'!$F$57:$J$74,3,0))&gt;0,(VLOOKUP(I278,'Simulador Piramide-Salarios'!$F$57:$J$74,3,0)),(VLOOKUP(I278,'Simulador Piramide-Salarios'!$E$57:$J$74,5,0))))&gt;0,(IF((VLOOKUP(I278,'Simulador Piramide-Salarios'!$F$57:$J$74,3,0))&gt;0,(VLOOKUP(I278,'Simulador Piramide-Salarios'!$F$57:$J$74,3,0)),(VLOOKUP(I278,'Simulador Piramide-Salarios'!$E$57:$J$74,5,0)))),(VLOOKUP(I278,'Simulador Piramide-Salarios'!$D$57:$J$74,7,0)))))))))))))</f>
        <v>#N/A</v>
      </c>
      <c r="K278" s="200" t="e">
        <f t="shared" si="34"/>
        <v>#N/A</v>
      </c>
      <c r="L278" s="200" t="e">
        <f t="shared" si="35"/>
        <v>#N/A</v>
      </c>
      <c r="M278" s="211" t="e">
        <f t="shared" si="36"/>
        <v>#N/A</v>
      </c>
      <c r="N278" s="201" t="e">
        <f t="shared" si="37"/>
        <v>#N/A</v>
      </c>
      <c r="O278" s="198">
        <v>0</v>
      </c>
      <c r="P278" s="198">
        <v>0</v>
      </c>
      <c r="Q278" s="200" t="e">
        <f t="shared" si="38"/>
        <v>#N/A</v>
      </c>
      <c r="Z278" s="260"/>
    </row>
    <row r="279" spans="1:26" x14ac:dyDescent="0.25">
      <c r="A279" s="180">
        <f t="shared" si="31"/>
        <v>268</v>
      </c>
      <c r="B279" s="296"/>
      <c r="C279" s="306"/>
      <c r="D279" s="304"/>
      <c r="E279" s="305"/>
      <c r="F279" s="296"/>
      <c r="G279" s="216">
        <f t="shared" si="32"/>
        <v>0</v>
      </c>
      <c r="H279" s="279">
        <f t="shared" si="33"/>
        <v>0</v>
      </c>
      <c r="I279" s="280"/>
      <c r="J279" s="202" t="e">
        <f>IF(I279=("Comisario"),(VLOOKUP(I279,'Simulador Piramide-Salarios'!$F$57:$J$74,5,0)),(IF(I279=("Inspector General"),(VLOOKUP(I279,'Simulador Piramide-Salarios'!$F$57:$J$74,5,0)),(IF(I279=("Subinspector"),(VLOOKUP(I279,'Simulador Piramide-Salarios'!$F$57:$J$74,5,0)),(IF(I279=("Inspector"),(VLOOKUP(I279,'Simulador Piramide-Salarios'!$F$57:$J$74,5,0)),(IF(I279=("Inspector Jefe"),(VLOOKUP(I279,'Simulador Piramide-Salarios'!$F$57:$J$74,5,0)),(IF((IF((VLOOKUP(I279,'Simulador Piramide-Salarios'!$F$57:$J$74,3,0))&gt;0,(VLOOKUP(I279,'Simulador Piramide-Salarios'!$F$57:$J$74,3,0)),(VLOOKUP(I279,'Simulador Piramide-Salarios'!$E$57:$J$74,5,0))))&gt;0,(IF((VLOOKUP(I279,'Simulador Piramide-Salarios'!$F$57:$J$74,3,0))&gt;0,(VLOOKUP(I279,'Simulador Piramide-Salarios'!$F$57:$J$74,3,0)),(VLOOKUP(I279,'Simulador Piramide-Salarios'!$E$57:$J$74,5,0)))),(VLOOKUP(I279,'Simulador Piramide-Salarios'!$D$57:$J$74,7,0)))))))))))))</f>
        <v>#N/A</v>
      </c>
      <c r="K279" s="200" t="e">
        <f t="shared" si="34"/>
        <v>#N/A</v>
      </c>
      <c r="L279" s="200" t="e">
        <f t="shared" si="35"/>
        <v>#N/A</v>
      </c>
      <c r="M279" s="211" t="e">
        <f t="shared" si="36"/>
        <v>#N/A</v>
      </c>
      <c r="N279" s="201" t="e">
        <f t="shared" si="37"/>
        <v>#N/A</v>
      </c>
      <c r="O279" s="198">
        <v>0</v>
      </c>
      <c r="P279" s="198">
        <v>0</v>
      </c>
      <c r="Q279" s="200" t="e">
        <f t="shared" si="38"/>
        <v>#N/A</v>
      </c>
      <c r="Z279" s="260"/>
    </row>
    <row r="280" spans="1:26" x14ac:dyDescent="0.25">
      <c r="A280" s="180">
        <f t="shared" si="31"/>
        <v>269</v>
      </c>
      <c r="B280" s="296"/>
      <c r="C280" s="306"/>
      <c r="D280" s="304"/>
      <c r="E280" s="305"/>
      <c r="F280" s="296"/>
      <c r="G280" s="216">
        <f t="shared" si="32"/>
        <v>0</v>
      </c>
      <c r="H280" s="279">
        <f t="shared" si="33"/>
        <v>0</v>
      </c>
      <c r="I280" s="280"/>
      <c r="J280" s="202" t="e">
        <f>IF(I280=("Comisario"),(VLOOKUP(I280,'Simulador Piramide-Salarios'!$F$57:$J$74,5,0)),(IF(I280=("Inspector General"),(VLOOKUP(I280,'Simulador Piramide-Salarios'!$F$57:$J$74,5,0)),(IF(I280=("Subinspector"),(VLOOKUP(I280,'Simulador Piramide-Salarios'!$F$57:$J$74,5,0)),(IF(I280=("Inspector"),(VLOOKUP(I280,'Simulador Piramide-Salarios'!$F$57:$J$74,5,0)),(IF(I280=("Inspector Jefe"),(VLOOKUP(I280,'Simulador Piramide-Salarios'!$F$57:$J$74,5,0)),(IF((IF((VLOOKUP(I280,'Simulador Piramide-Salarios'!$F$57:$J$74,3,0))&gt;0,(VLOOKUP(I280,'Simulador Piramide-Salarios'!$F$57:$J$74,3,0)),(VLOOKUP(I280,'Simulador Piramide-Salarios'!$E$57:$J$74,5,0))))&gt;0,(IF((VLOOKUP(I280,'Simulador Piramide-Salarios'!$F$57:$J$74,3,0))&gt;0,(VLOOKUP(I280,'Simulador Piramide-Salarios'!$F$57:$J$74,3,0)),(VLOOKUP(I280,'Simulador Piramide-Salarios'!$E$57:$J$74,5,0)))),(VLOOKUP(I280,'Simulador Piramide-Salarios'!$D$57:$J$74,7,0)))))))))))))</f>
        <v>#N/A</v>
      </c>
      <c r="K280" s="200" t="e">
        <f t="shared" si="34"/>
        <v>#N/A</v>
      </c>
      <c r="L280" s="200" t="e">
        <f t="shared" si="35"/>
        <v>#N/A</v>
      </c>
      <c r="M280" s="211" t="e">
        <f t="shared" si="36"/>
        <v>#N/A</v>
      </c>
      <c r="N280" s="201" t="e">
        <f t="shared" si="37"/>
        <v>#N/A</v>
      </c>
      <c r="O280" s="198">
        <v>0</v>
      </c>
      <c r="P280" s="198">
        <v>0</v>
      </c>
      <c r="Q280" s="200" t="e">
        <f t="shared" si="38"/>
        <v>#N/A</v>
      </c>
      <c r="Z280" s="260"/>
    </row>
    <row r="281" spans="1:26" x14ac:dyDescent="0.25">
      <c r="A281" s="180">
        <f t="shared" si="31"/>
        <v>270</v>
      </c>
      <c r="B281" s="296"/>
      <c r="C281" s="306"/>
      <c r="D281" s="304"/>
      <c r="E281" s="305"/>
      <c r="F281" s="296"/>
      <c r="G281" s="216">
        <f t="shared" si="32"/>
        <v>0</v>
      </c>
      <c r="H281" s="279">
        <f t="shared" si="33"/>
        <v>0</v>
      </c>
      <c r="I281" s="280"/>
      <c r="J281" s="202" t="e">
        <f>IF(I281=("Comisario"),(VLOOKUP(I281,'Simulador Piramide-Salarios'!$F$57:$J$74,5,0)),(IF(I281=("Inspector General"),(VLOOKUP(I281,'Simulador Piramide-Salarios'!$F$57:$J$74,5,0)),(IF(I281=("Subinspector"),(VLOOKUP(I281,'Simulador Piramide-Salarios'!$F$57:$J$74,5,0)),(IF(I281=("Inspector"),(VLOOKUP(I281,'Simulador Piramide-Salarios'!$F$57:$J$74,5,0)),(IF(I281=("Inspector Jefe"),(VLOOKUP(I281,'Simulador Piramide-Salarios'!$F$57:$J$74,5,0)),(IF((IF((VLOOKUP(I281,'Simulador Piramide-Salarios'!$F$57:$J$74,3,0))&gt;0,(VLOOKUP(I281,'Simulador Piramide-Salarios'!$F$57:$J$74,3,0)),(VLOOKUP(I281,'Simulador Piramide-Salarios'!$E$57:$J$74,5,0))))&gt;0,(IF((VLOOKUP(I281,'Simulador Piramide-Salarios'!$F$57:$J$74,3,0))&gt;0,(VLOOKUP(I281,'Simulador Piramide-Salarios'!$F$57:$J$74,3,0)),(VLOOKUP(I281,'Simulador Piramide-Salarios'!$E$57:$J$74,5,0)))),(VLOOKUP(I281,'Simulador Piramide-Salarios'!$D$57:$J$74,7,0)))))))))))))</f>
        <v>#N/A</v>
      </c>
      <c r="K281" s="200" t="e">
        <f t="shared" si="34"/>
        <v>#N/A</v>
      </c>
      <c r="L281" s="200" t="e">
        <f t="shared" si="35"/>
        <v>#N/A</v>
      </c>
      <c r="M281" s="211" t="e">
        <f t="shared" si="36"/>
        <v>#N/A</v>
      </c>
      <c r="N281" s="201" t="e">
        <f t="shared" si="37"/>
        <v>#N/A</v>
      </c>
      <c r="O281" s="198">
        <v>0</v>
      </c>
      <c r="P281" s="198">
        <v>0</v>
      </c>
      <c r="Q281" s="200" t="e">
        <f t="shared" si="38"/>
        <v>#N/A</v>
      </c>
      <c r="Z281" s="260"/>
    </row>
    <row r="282" spans="1:26" x14ac:dyDescent="0.25">
      <c r="A282" s="180">
        <f t="shared" si="31"/>
        <v>271</v>
      </c>
      <c r="B282" s="296"/>
      <c r="C282" s="306"/>
      <c r="D282" s="304"/>
      <c r="E282" s="305"/>
      <c r="F282" s="296"/>
      <c r="G282" s="216">
        <f t="shared" si="32"/>
        <v>0</v>
      </c>
      <c r="H282" s="279">
        <f t="shared" si="33"/>
        <v>0</v>
      </c>
      <c r="I282" s="280"/>
      <c r="J282" s="202" t="e">
        <f>IF(I282=("Comisario"),(VLOOKUP(I282,'Simulador Piramide-Salarios'!$F$57:$J$74,5,0)),(IF(I282=("Inspector General"),(VLOOKUP(I282,'Simulador Piramide-Salarios'!$F$57:$J$74,5,0)),(IF(I282=("Subinspector"),(VLOOKUP(I282,'Simulador Piramide-Salarios'!$F$57:$J$74,5,0)),(IF(I282=("Inspector"),(VLOOKUP(I282,'Simulador Piramide-Salarios'!$F$57:$J$74,5,0)),(IF(I282=("Inspector Jefe"),(VLOOKUP(I282,'Simulador Piramide-Salarios'!$F$57:$J$74,5,0)),(IF((IF((VLOOKUP(I282,'Simulador Piramide-Salarios'!$F$57:$J$74,3,0))&gt;0,(VLOOKUP(I282,'Simulador Piramide-Salarios'!$F$57:$J$74,3,0)),(VLOOKUP(I282,'Simulador Piramide-Salarios'!$E$57:$J$74,5,0))))&gt;0,(IF((VLOOKUP(I282,'Simulador Piramide-Salarios'!$F$57:$J$74,3,0))&gt;0,(VLOOKUP(I282,'Simulador Piramide-Salarios'!$F$57:$J$74,3,0)),(VLOOKUP(I282,'Simulador Piramide-Salarios'!$E$57:$J$74,5,0)))),(VLOOKUP(I282,'Simulador Piramide-Salarios'!$D$57:$J$74,7,0)))))))))))))</f>
        <v>#N/A</v>
      </c>
      <c r="K282" s="200" t="e">
        <f t="shared" si="34"/>
        <v>#N/A</v>
      </c>
      <c r="L282" s="200" t="e">
        <f t="shared" si="35"/>
        <v>#N/A</v>
      </c>
      <c r="M282" s="211" t="e">
        <f t="shared" si="36"/>
        <v>#N/A</v>
      </c>
      <c r="N282" s="201" t="e">
        <f t="shared" si="37"/>
        <v>#N/A</v>
      </c>
      <c r="O282" s="198">
        <v>0</v>
      </c>
      <c r="P282" s="198">
        <v>0</v>
      </c>
      <c r="Q282" s="200" t="e">
        <f t="shared" si="38"/>
        <v>#N/A</v>
      </c>
      <c r="Z282" s="260"/>
    </row>
    <row r="283" spans="1:26" x14ac:dyDescent="0.25">
      <c r="A283" s="180">
        <f t="shared" si="31"/>
        <v>272</v>
      </c>
      <c r="B283" s="296"/>
      <c r="C283" s="306"/>
      <c r="D283" s="304"/>
      <c r="E283" s="305"/>
      <c r="F283" s="296"/>
      <c r="G283" s="216">
        <f t="shared" si="32"/>
        <v>0</v>
      </c>
      <c r="H283" s="279">
        <f t="shared" si="33"/>
        <v>0</v>
      </c>
      <c r="I283" s="280"/>
      <c r="J283" s="202" t="e">
        <f>IF(I283=("Comisario"),(VLOOKUP(I283,'Simulador Piramide-Salarios'!$F$57:$J$74,5,0)),(IF(I283=("Inspector General"),(VLOOKUP(I283,'Simulador Piramide-Salarios'!$F$57:$J$74,5,0)),(IF(I283=("Subinspector"),(VLOOKUP(I283,'Simulador Piramide-Salarios'!$F$57:$J$74,5,0)),(IF(I283=("Inspector"),(VLOOKUP(I283,'Simulador Piramide-Salarios'!$F$57:$J$74,5,0)),(IF(I283=("Inspector Jefe"),(VLOOKUP(I283,'Simulador Piramide-Salarios'!$F$57:$J$74,5,0)),(IF((IF((VLOOKUP(I283,'Simulador Piramide-Salarios'!$F$57:$J$74,3,0))&gt;0,(VLOOKUP(I283,'Simulador Piramide-Salarios'!$F$57:$J$74,3,0)),(VLOOKUP(I283,'Simulador Piramide-Salarios'!$E$57:$J$74,5,0))))&gt;0,(IF((VLOOKUP(I283,'Simulador Piramide-Salarios'!$F$57:$J$74,3,0))&gt;0,(VLOOKUP(I283,'Simulador Piramide-Salarios'!$F$57:$J$74,3,0)),(VLOOKUP(I283,'Simulador Piramide-Salarios'!$E$57:$J$74,5,0)))),(VLOOKUP(I283,'Simulador Piramide-Salarios'!$D$57:$J$74,7,0)))))))))))))</f>
        <v>#N/A</v>
      </c>
      <c r="K283" s="200" t="e">
        <f t="shared" si="34"/>
        <v>#N/A</v>
      </c>
      <c r="L283" s="200" t="e">
        <f t="shared" si="35"/>
        <v>#N/A</v>
      </c>
      <c r="M283" s="211" t="e">
        <f t="shared" si="36"/>
        <v>#N/A</v>
      </c>
      <c r="N283" s="201" t="e">
        <f t="shared" si="37"/>
        <v>#N/A</v>
      </c>
      <c r="O283" s="198">
        <v>0</v>
      </c>
      <c r="P283" s="198">
        <v>0</v>
      </c>
      <c r="Q283" s="200" t="e">
        <f t="shared" si="38"/>
        <v>#N/A</v>
      </c>
      <c r="Z283" s="260"/>
    </row>
    <row r="284" spans="1:26" x14ac:dyDescent="0.25">
      <c r="A284" s="180">
        <f t="shared" si="31"/>
        <v>273</v>
      </c>
      <c r="B284" s="296"/>
      <c r="C284" s="306"/>
      <c r="D284" s="304"/>
      <c r="E284" s="305"/>
      <c r="F284" s="296"/>
      <c r="G284" s="216">
        <f t="shared" si="32"/>
        <v>0</v>
      </c>
      <c r="H284" s="279">
        <f t="shared" si="33"/>
        <v>0</v>
      </c>
      <c r="I284" s="280"/>
      <c r="J284" s="202" t="e">
        <f>IF(I284=("Comisario"),(VLOOKUP(I284,'Simulador Piramide-Salarios'!$F$57:$J$74,5,0)),(IF(I284=("Inspector General"),(VLOOKUP(I284,'Simulador Piramide-Salarios'!$F$57:$J$74,5,0)),(IF(I284=("Subinspector"),(VLOOKUP(I284,'Simulador Piramide-Salarios'!$F$57:$J$74,5,0)),(IF(I284=("Inspector"),(VLOOKUP(I284,'Simulador Piramide-Salarios'!$F$57:$J$74,5,0)),(IF(I284=("Inspector Jefe"),(VLOOKUP(I284,'Simulador Piramide-Salarios'!$F$57:$J$74,5,0)),(IF((IF((VLOOKUP(I284,'Simulador Piramide-Salarios'!$F$57:$J$74,3,0))&gt;0,(VLOOKUP(I284,'Simulador Piramide-Salarios'!$F$57:$J$74,3,0)),(VLOOKUP(I284,'Simulador Piramide-Salarios'!$E$57:$J$74,5,0))))&gt;0,(IF((VLOOKUP(I284,'Simulador Piramide-Salarios'!$F$57:$J$74,3,0))&gt;0,(VLOOKUP(I284,'Simulador Piramide-Salarios'!$F$57:$J$74,3,0)),(VLOOKUP(I284,'Simulador Piramide-Salarios'!$E$57:$J$74,5,0)))),(VLOOKUP(I284,'Simulador Piramide-Salarios'!$D$57:$J$74,7,0)))))))))))))</f>
        <v>#N/A</v>
      </c>
      <c r="K284" s="200" t="e">
        <f t="shared" si="34"/>
        <v>#N/A</v>
      </c>
      <c r="L284" s="200" t="e">
        <f t="shared" si="35"/>
        <v>#N/A</v>
      </c>
      <c r="M284" s="211" t="e">
        <f t="shared" si="36"/>
        <v>#N/A</v>
      </c>
      <c r="N284" s="201" t="e">
        <f t="shared" si="37"/>
        <v>#N/A</v>
      </c>
      <c r="O284" s="198">
        <v>0</v>
      </c>
      <c r="P284" s="198">
        <v>0</v>
      </c>
      <c r="Q284" s="200" t="e">
        <f t="shared" si="38"/>
        <v>#N/A</v>
      </c>
      <c r="Z284" s="260"/>
    </row>
    <row r="285" spans="1:26" x14ac:dyDescent="0.25">
      <c r="A285" s="180">
        <f t="shared" si="31"/>
        <v>274</v>
      </c>
      <c r="B285" s="296"/>
      <c r="C285" s="306"/>
      <c r="D285" s="304"/>
      <c r="E285" s="305"/>
      <c r="F285" s="296"/>
      <c r="G285" s="216">
        <f t="shared" si="32"/>
        <v>0</v>
      </c>
      <c r="H285" s="279">
        <f t="shared" si="33"/>
        <v>0</v>
      </c>
      <c r="I285" s="280"/>
      <c r="J285" s="202" t="e">
        <f>IF(I285=("Comisario"),(VLOOKUP(I285,'Simulador Piramide-Salarios'!$F$57:$J$74,5,0)),(IF(I285=("Inspector General"),(VLOOKUP(I285,'Simulador Piramide-Salarios'!$F$57:$J$74,5,0)),(IF(I285=("Subinspector"),(VLOOKUP(I285,'Simulador Piramide-Salarios'!$F$57:$J$74,5,0)),(IF(I285=("Inspector"),(VLOOKUP(I285,'Simulador Piramide-Salarios'!$F$57:$J$74,5,0)),(IF(I285=("Inspector Jefe"),(VLOOKUP(I285,'Simulador Piramide-Salarios'!$F$57:$J$74,5,0)),(IF((IF((VLOOKUP(I285,'Simulador Piramide-Salarios'!$F$57:$J$74,3,0))&gt;0,(VLOOKUP(I285,'Simulador Piramide-Salarios'!$F$57:$J$74,3,0)),(VLOOKUP(I285,'Simulador Piramide-Salarios'!$E$57:$J$74,5,0))))&gt;0,(IF((VLOOKUP(I285,'Simulador Piramide-Salarios'!$F$57:$J$74,3,0))&gt;0,(VLOOKUP(I285,'Simulador Piramide-Salarios'!$F$57:$J$74,3,0)),(VLOOKUP(I285,'Simulador Piramide-Salarios'!$E$57:$J$74,5,0)))),(VLOOKUP(I285,'Simulador Piramide-Salarios'!$D$57:$J$74,7,0)))))))))))))</f>
        <v>#N/A</v>
      </c>
      <c r="K285" s="200" t="e">
        <f t="shared" si="34"/>
        <v>#N/A</v>
      </c>
      <c r="L285" s="200" t="e">
        <f t="shared" si="35"/>
        <v>#N/A</v>
      </c>
      <c r="M285" s="211" t="e">
        <f t="shared" si="36"/>
        <v>#N/A</v>
      </c>
      <c r="N285" s="201" t="e">
        <f t="shared" si="37"/>
        <v>#N/A</v>
      </c>
      <c r="O285" s="198">
        <v>0</v>
      </c>
      <c r="P285" s="198">
        <v>0</v>
      </c>
      <c r="Q285" s="200" t="e">
        <f t="shared" si="38"/>
        <v>#N/A</v>
      </c>
      <c r="Z285" s="260"/>
    </row>
    <row r="286" spans="1:26" x14ac:dyDescent="0.25">
      <c r="A286" s="180">
        <f t="shared" si="31"/>
        <v>275</v>
      </c>
      <c r="B286" s="296"/>
      <c r="C286" s="306"/>
      <c r="D286" s="304"/>
      <c r="E286" s="305"/>
      <c r="F286" s="296"/>
      <c r="G286" s="216">
        <f t="shared" si="32"/>
        <v>0</v>
      </c>
      <c r="H286" s="279">
        <f t="shared" si="33"/>
        <v>0</v>
      </c>
      <c r="I286" s="280"/>
      <c r="J286" s="202" t="e">
        <f>IF(I286=("Comisario"),(VLOOKUP(I286,'Simulador Piramide-Salarios'!$F$57:$J$74,5,0)),(IF(I286=("Inspector General"),(VLOOKUP(I286,'Simulador Piramide-Salarios'!$F$57:$J$74,5,0)),(IF(I286=("Subinspector"),(VLOOKUP(I286,'Simulador Piramide-Salarios'!$F$57:$J$74,5,0)),(IF(I286=("Inspector"),(VLOOKUP(I286,'Simulador Piramide-Salarios'!$F$57:$J$74,5,0)),(IF(I286=("Inspector Jefe"),(VLOOKUP(I286,'Simulador Piramide-Salarios'!$F$57:$J$74,5,0)),(IF((IF((VLOOKUP(I286,'Simulador Piramide-Salarios'!$F$57:$J$74,3,0))&gt;0,(VLOOKUP(I286,'Simulador Piramide-Salarios'!$F$57:$J$74,3,0)),(VLOOKUP(I286,'Simulador Piramide-Salarios'!$E$57:$J$74,5,0))))&gt;0,(IF((VLOOKUP(I286,'Simulador Piramide-Salarios'!$F$57:$J$74,3,0))&gt;0,(VLOOKUP(I286,'Simulador Piramide-Salarios'!$F$57:$J$74,3,0)),(VLOOKUP(I286,'Simulador Piramide-Salarios'!$E$57:$J$74,5,0)))),(VLOOKUP(I286,'Simulador Piramide-Salarios'!$D$57:$J$74,7,0)))))))))))))</f>
        <v>#N/A</v>
      </c>
      <c r="K286" s="200" t="e">
        <f t="shared" si="34"/>
        <v>#N/A</v>
      </c>
      <c r="L286" s="200" t="e">
        <f t="shared" si="35"/>
        <v>#N/A</v>
      </c>
      <c r="M286" s="211" t="e">
        <f t="shared" si="36"/>
        <v>#N/A</v>
      </c>
      <c r="N286" s="201" t="e">
        <f t="shared" si="37"/>
        <v>#N/A</v>
      </c>
      <c r="O286" s="198">
        <v>0</v>
      </c>
      <c r="P286" s="198">
        <v>0</v>
      </c>
      <c r="Q286" s="200" t="e">
        <f t="shared" si="38"/>
        <v>#N/A</v>
      </c>
      <c r="Z286" s="260"/>
    </row>
    <row r="287" spans="1:26" x14ac:dyDescent="0.25">
      <c r="A287" s="180">
        <f t="shared" si="31"/>
        <v>276</v>
      </c>
      <c r="B287" s="296"/>
      <c r="C287" s="306"/>
      <c r="D287" s="304"/>
      <c r="E287" s="305"/>
      <c r="F287" s="296"/>
      <c r="G287" s="216">
        <f t="shared" si="32"/>
        <v>0</v>
      </c>
      <c r="H287" s="279">
        <f t="shared" si="33"/>
        <v>0</v>
      </c>
      <c r="I287" s="280"/>
      <c r="J287" s="202" t="e">
        <f>IF(I287=("Comisario"),(VLOOKUP(I287,'Simulador Piramide-Salarios'!$F$57:$J$74,5,0)),(IF(I287=("Inspector General"),(VLOOKUP(I287,'Simulador Piramide-Salarios'!$F$57:$J$74,5,0)),(IF(I287=("Subinspector"),(VLOOKUP(I287,'Simulador Piramide-Salarios'!$F$57:$J$74,5,0)),(IF(I287=("Inspector"),(VLOOKUP(I287,'Simulador Piramide-Salarios'!$F$57:$J$74,5,0)),(IF(I287=("Inspector Jefe"),(VLOOKUP(I287,'Simulador Piramide-Salarios'!$F$57:$J$74,5,0)),(IF((IF((VLOOKUP(I287,'Simulador Piramide-Salarios'!$F$57:$J$74,3,0))&gt;0,(VLOOKUP(I287,'Simulador Piramide-Salarios'!$F$57:$J$74,3,0)),(VLOOKUP(I287,'Simulador Piramide-Salarios'!$E$57:$J$74,5,0))))&gt;0,(IF((VLOOKUP(I287,'Simulador Piramide-Salarios'!$F$57:$J$74,3,0))&gt;0,(VLOOKUP(I287,'Simulador Piramide-Salarios'!$F$57:$J$74,3,0)),(VLOOKUP(I287,'Simulador Piramide-Salarios'!$E$57:$J$74,5,0)))),(VLOOKUP(I287,'Simulador Piramide-Salarios'!$D$57:$J$74,7,0)))))))))))))</f>
        <v>#N/A</v>
      </c>
      <c r="K287" s="200" t="e">
        <f t="shared" si="34"/>
        <v>#N/A</v>
      </c>
      <c r="L287" s="200" t="e">
        <f t="shared" si="35"/>
        <v>#N/A</v>
      </c>
      <c r="M287" s="211" t="e">
        <f t="shared" si="36"/>
        <v>#N/A</v>
      </c>
      <c r="N287" s="201" t="e">
        <f t="shared" si="37"/>
        <v>#N/A</v>
      </c>
      <c r="O287" s="198">
        <v>0</v>
      </c>
      <c r="P287" s="198">
        <v>0</v>
      </c>
      <c r="Q287" s="200" t="e">
        <f t="shared" si="38"/>
        <v>#N/A</v>
      </c>
      <c r="Z287" s="260"/>
    </row>
    <row r="288" spans="1:26" x14ac:dyDescent="0.25">
      <c r="A288" s="180">
        <f t="shared" si="31"/>
        <v>277</v>
      </c>
      <c r="B288" s="296"/>
      <c r="C288" s="306"/>
      <c r="D288" s="304"/>
      <c r="E288" s="305"/>
      <c r="F288" s="296"/>
      <c r="G288" s="216">
        <f t="shared" si="32"/>
        <v>0</v>
      </c>
      <c r="H288" s="279">
        <f t="shared" si="33"/>
        <v>0</v>
      </c>
      <c r="I288" s="280"/>
      <c r="J288" s="202" t="e">
        <f>IF(I288=("Comisario"),(VLOOKUP(I288,'Simulador Piramide-Salarios'!$F$57:$J$74,5,0)),(IF(I288=("Inspector General"),(VLOOKUP(I288,'Simulador Piramide-Salarios'!$F$57:$J$74,5,0)),(IF(I288=("Subinspector"),(VLOOKUP(I288,'Simulador Piramide-Salarios'!$F$57:$J$74,5,0)),(IF(I288=("Inspector"),(VLOOKUP(I288,'Simulador Piramide-Salarios'!$F$57:$J$74,5,0)),(IF(I288=("Inspector Jefe"),(VLOOKUP(I288,'Simulador Piramide-Salarios'!$F$57:$J$74,5,0)),(IF((IF((VLOOKUP(I288,'Simulador Piramide-Salarios'!$F$57:$J$74,3,0))&gt;0,(VLOOKUP(I288,'Simulador Piramide-Salarios'!$F$57:$J$74,3,0)),(VLOOKUP(I288,'Simulador Piramide-Salarios'!$E$57:$J$74,5,0))))&gt;0,(IF((VLOOKUP(I288,'Simulador Piramide-Salarios'!$F$57:$J$74,3,0))&gt;0,(VLOOKUP(I288,'Simulador Piramide-Salarios'!$F$57:$J$74,3,0)),(VLOOKUP(I288,'Simulador Piramide-Salarios'!$E$57:$J$74,5,0)))),(VLOOKUP(I288,'Simulador Piramide-Salarios'!$D$57:$J$74,7,0)))))))))))))</f>
        <v>#N/A</v>
      </c>
      <c r="K288" s="200" t="e">
        <f t="shared" si="34"/>
        <v>#N/A</v>
      </c>
      <c r="L288" s="200" t="e">
        <f t="shared" si="35"/>
        <v>#N/A</v>
      </c>
      <c r="M288" s="211" t="e">
        <f t="shared" si="36"/>
        <v>#N/A</v>
      </c>
      <c r="N288" s="201" t="e">
        <f t="shared" si="37"/>
        <v>#N/A</v>
      </c>
      <c r="O288" s="198">
        <v>0</v>
      </c>
      <c r="P288" s="198">
        <v>0</v>
      </c>
      <c r="Q288" s="200" t="e">
        <f t="shared" si="38"/>
        <v>#N/A</v>
      </c>
      <c r="Z288" s="260"/>
    </row>
    <row r="289" spans="1:26" x14ac:dyDescent="0.25">
      <c r="A289" s="180">
        <f t="shared" si="31"/>
        <v>278</v>
      </c>
      <c r="B289" s="296"/>
      <c r="C289" s="306"/>
      <c r="D289" s="304"/>
      <c r="E289" s="305"/>
      <c r="F289" s="296"/>
      <c r="G289" s="216">
        <f t="shared" si="32"/>
        <v>0</v>
      </c>
      <c r="H289" s="279">
        <f t="shared" si="33"/>
        <v>0</v>
      </c>
      <c r="I289" s="280"/>
      <c r="J289" s="202" t="e">
        <f>IF(I289=("Comisario"),(VLOOKUP(I289,'Simulador Piramide-Salarios'!$F$57:$J$74,5,0)),(IF(I289=("Inspector General"),(VLOOKUP(I289,'Simulador Piramide-Salarios'!$F$57:$J$74,5,0)),(IF(I289=("Subinspector"),(VLOOKUP(I289,'Simulador Piramide-Salarios'!$F$57:$J$74,5,0)),(IF(I289=("Inspector"),(VLOOKUP(I289,'Simulador Piramide-Salarios'!$F$57:$J$74,5,0)),(IF(I289=("Inspector Jefe"),(VLOOKUP(I289,'Simulador Piramide-Salarios'!$F$57:$J$74,5,0)),(IF((IF((VLOOKUP(I289,'Simulador Piramide-Salarios'!$F$57:$J$74,3,0))&gt;0,(VLOOKUP(I289,'Simulador Piramide-Salarios'!$F$57:$J$74,3,0)),(VLOOKUP(I289,'Simulador Piramide-Salarios'!$E$57:$J$74,5,0))))&gt;0,(IF((VLOOKUP(I289,'Simulador Piramide-Salarios'!$F$57:$J$74,3,0))&gt;0,(VLOOKUP(I289,'Simulador Piramide-Salarios'!$F$57:$J$74,3,0)),(VLOOKUP(I289,'Simulador Piramide-Salarios'!$E$57:$J$74,5,0)))),(VLOOKUP(I289,'Simulador Piramide-Salarios'!$D$57:$J$74,7,0)))))))))))))</f>
        <v>#N/A</v>
      </c>
      <c r="K289" s="200" t="e">
        <f t="shared" si="34"/>
        <v>#N/A</v>
      </c>
      <c r="L289" s="200" t="e">
        <f t="shared" si="35"/>
        <v>#N/A</v>
      </c>
      <c r="M289" s="211" t="e">
        <f t="shared" si="36"/>
        <v>#N/A</v>
      </c>
      <c r="N289" s="201" t="e">
        <f t="shared" si="37"/>
        <v>#N/A</v>
      </c>
      <c r="O289" s="198">
        <v>0</v>
      </c>
      <c r="P289" s="198">
        <v>0</v>
      </c>
      <c r="Q289" s="200" t="e">
        <f t="shared" si="38"/>
        <v>#N/A</v>
      </c>
      <c r="Z289" s="260"/>
    </row>
    <row r="290" spans="1:26" x14ac:dyDescent="0.25">
      <c r="A290" s="180">
        <f t="shared" si="31"/>
        <v>279</v>
      </c>
      <c r="B290" s="296"/>
      <c r="C290" s="306"/>
      <c r="D290" s="304"/>
      <c r="E290" s="305"/>
      <c r="F290" s="296"/>
      <c r="G290" s="216">
        <f t="shared" si="32"/>
        <v>0</v>
      </c>
      <c r="H290" s="279">
        <f t="shared" si="33"/>
        <v>0</v>
      </c>
      <c r="I290" s="280"/>
      <c r="J290" s="202" t="e">
        <f>IF(I290=("Comisario"),(VLOOKUP(I290,'Simulador Piramide-Salarios'!$F$57:$J$74,5,0)),(IF(I290=("Inspector General"),(VLOOKUP(I290,'Simulador Piramide-Salarios'!$F$57:$J$74,5,0)),(IF(I290=("Subinspector"),(VLOOKUP(I290,'Simulador Piramide-Salarios'!$F$57:$J$74,5,0)),(IF(I290=("Inspector"),(VLOOKUP(I290,'Simulador Piramide-Salarios'!$F$57:$J$74,5,0)),(IF(I290=("Inspector Jefe"),(VLOOKUP(I290,'Simulador Piramide-Salarios'!$F$57:$J$74,5,0)),(IF((IF((VLOOKUP(I290,'Simulador Piramide-Salarios'!$F$57:$J$74,3,0))&gt;0,(VLOOKUP(I290,'Simulador Piramide-Salarios'!$F$57:$J$74,3,0)),(VLOOKUP(I290,'Simulador Piramide-Salarios'!$E$57:$J$74,5,0))))&gt;0,(IF((VLOOKUP(I290,'Simulador Piramide-Salarios'!$F$57:$J$74,3,0))&gt;0,(VLOOKUP(I290,'Simulador Piramide-Salarios'!$F$57:$J$74,3,0)),(VLOOKUP(I290,'Simulador Piramide-Salarios'!$E$57:$J$74,5,0)))),(VLOOKUP(I290,'Simulador Piramide-Salarios'!$D$57:$J$74,7,0)))))))))))))</f>
        <v>#N/A</v>
      </c>
      <c r="K290" s="200" t="e">
        <f t="shared" si="34"/>
        <v>#N/A</v>
      </c>
      <c r="L290" s="200" t="e">
        <f t="shared" si="35"/>
        <v>#N/A</v>
      </c>
      <c r="M290" s="211" t="e">
        <f t="shared" si="36"/>
        <v>#N/A</v>
      </c>
      <c r="N290" s="201" t="e">
        <f t="shared" si="37"/>
        <v>#N/A</v>
      </c>
      <c r="O290" s="198">
        <v>0</v>
      </c>
      <c r="P290" s="198">
        <v>0</v>
      </c>
      <c r="Q290" s="200" t="e">
        <f t="shared" si="38"/>
        <v>#N/A</v>
      </c>
      <c r="Z290" s="260"/>
    </row>
    <row r="291" spans="1:26" x14ac:dyDescent="0.25">
      <c r="A291" s="180">
        <f t="shared" si="31"/>
        <v>280</v>
      </c>
      <c r="B291" s="296"/>
      <c r="C291" s="306"/>
      <c r="D291" s="304"/>
      <c r="E291" s="305"/>
      <c r="F291" s="296"/>
      <c r="G291" s="216">
        <f t="shared" si="32"/>
        <v>0</v>
      </c>
      <c r="H291" s="279">
        <f t="shared" si="33"/>
        <v>0</v>
      </c>
      <c r="I291" s="280"/>
      <c r="J291" s="202" t="e">
        <f>IF(I291=("Comisario"),(VLOOKUP(I291,'Simulador Piramide-Salarios'!$F$57:$J$74,5,0)),(IF(I291=("Inspector General"),(VLOOKUP(I291,'Simulador Piramide-Salarios'!$F$57:$J$74,5,0)),(IF(I291=("Subinspector"),(VLOOKUP(I291,'Simulador Piramide-Salarios'!$F$57:$J$74,5,0)),(IF(I291=("Inspector"),(VLOOKUP(I291,'Simulador Piramide-Salarios'!$F$57:$J$74,5,0)),(IF(I291=("Inspector Jefe"),(VLOOKUP(I291,'Simulador Piramide-Salarios'!$F$57:$J$74,5,0)),(IF((IF((VLOOKUP(I291,'Simulador Piramide-Salarios'!$F$57:$J$74,3,0))&gt;0,(VLOOKUP(I291,'Simulador Piramide-Salarios'!$F$57:$J$74,3,0)),(VLOOKUP(I291,'Simulador Piramide-Salarios'!$E$57:$J$74,5,0))))&gt;0,(IF((VLOOKUP(I291,'Simulador Piramide-Salarios'!$F$57:$J$74,3,0))&gt;0,(VLOOKUP(I291,'Simulador Piramide-Salarios'!$F$57:$J$74,3,0)),(VLOOKUP(I291,'Simulador Piramide-Salarios'!$E$57:$J$74,5,0)))),(VLOOKUP(I291,'Simulador Piramide-Salarios'!$D$57:$J$74,7,0)))))))))))))</f>
        <v>#N/A</v>
      </c>
      <c r="K291" s="200" t="e">
        <f t="shared" si="34"/>
        <v>#N/A</v>
      </c>
      <c r="L291" s="200" t="e">
        <f t="shared" si="35"/>
        <v>#N/A</v>
      </c>
      <c r="M291" s="211" t="e">
        <f t="shared" si="36"/>
        <v>#N/A</v>
      </c>
      <c r="N291" s="201" t="e">
        <f t="shared" si="37"/>
        <v>#N/A</v>
      </c>
      <c r="O291" s="198">
        <v>0</v>
      </c>
      <c r="P291" s="198">
        <v>0</v>
      </c>
      <c r="Q291" s="200" t="e">
        <f t="shared" si="38"/>
        <v>#N/A</v>
      </c>
      <c r="Z291" s="260"/>
    </row>
    <row r="292" spans="1:26" x14ac:dyDescent="0.25">
      <c r="A292" s="180">
        <f t="shared" si="31"/>
        <v>281</v>
      </c>
      <c r="B292" s="296"/>
      <c r="C292" s="306"/>
      <c r="D292" s="304"/>
      <c r="E292" s="305"/>
      <c r="F292" s="296"/>
      <c r="G292" s="216">
        <f t="shared" si="32"/>
        <v>0</v>
      </c>
      <c r="H292" s="279">
        <f t="shared" si="33"/>
        <v>0</v>
      </c>
      <c r="I292" s="280"/>
      <c r="J292" s="202" t="e">
        <f>IF(I292=("Comisario"),(VLOOKUP(I292,'Simulador Piramide-Salarios'!$F$57:$J$74,5,0)),(IF(I292=("Inspector General"),(VLOOKUP(I292,'Simulador Piramide-Salarios'!$F$57:$J$74,5,0)),(IF(I292=("Subinspector"),(VLOOKUP(I292,'Simulador Piramide-Salarios'!$F$57:$J$74,5,0)),(IF(I292=("Inspector"),(VLOOKUP(I292,'Simulador Piramide-Salarios'!$F$57:$J$74,5,0)),(IF(I292=("Inspector Jefe"),(VLOOKUP(I292,'Simulador Piramide-Salarios'!$F$57:$J$74,5,0)),(IF((IF((VLOOKUP(I292,'Simulador Piramide-Salarios'!$F$57:$J$74,3,0))&gt;0,(VLOOKUP(I292,'Simulador Piramide-Salarios'!$F$57:$J$74,3,0)),(VLOOKUP(I292,'Simulador Piramide-Salarios'!$E$57:$J$74,5,0))))&gt;0,(IF((VLOOKUP(I292,'Simulador Piramide-Salarios'!$F$57:$J$74,3,0))&gt;0,(VLOOKUP(I292,'Simulador Piramide-Salarios'!$F$57:$J$74,3,0)),(VLOOKUP(I292,'Simulador Piramide-Salarios'!$E$57:$J$74,5,0)))),(VLOOKUP(I292,'Simulador Piramide-Salarios'!$D$57:$J$74,7,0)))))))))))))</f>
        <v>#N/A</v>
      </c>
      <c r="K292" s="200" t="e">
        <f t="shared" si="34"/>
        <v>#N/A</v>
      </c>
      <c r="L292" s="200" t="e">
        <f t="shared" si="35"/>
        <v>#N/A</v>
      </c>
      <c r="M292" s="211" t="e">
        <f t="shared" si="36"/>
        <v>#N/A</v>
      </c>
      <c r="N292" s="201" t="e">
        <f t="shared" si="37"/>
        <v>#N/A</v>
      </c>
      <c r="O292" s="198">
        <v>0</v>
      </c>
      <c r="P292" s="198">
        <v>0</v>
      </c>
      <c r="Q292" s="200" t="e">
        <f t="shared" si="38"/>
        <v>#N/A</v>
      </c>
      <c r="Z292" s="260"/>
    </row>
    <row r="293" spans="1:26" x14ac:dyDescent="0.25">
      <c r="A293" s="180">
        <f t="shared" si="31"/>
        <v>282</v>
      </c>
      <c r="B293" s="296"/>
      <c r="C293" s="306"/>
      <c r="D293" s="304"/>
      <c r="E293" s="305"/>
      <c r="F293" s="296"/>
      <c r="G293" s="216">
        <f t="shared" si="32"/>
        <v>0</v>
      </c>
      <c r="H293" s="279">
        <f t="shared" si="33"/>
        <v>0</v>
      </c>
      <c r="I293" s="280"/>
      <c r="J293" s="202" t="e">
        <f>IF(I293=("Comisario"),(VLOOKUP(I293,'Simulador Piramide-Salarios'!$F$57:$J$74,5,0)),(IF(I293=("Inspector General"),(VLOOKUP(I293,'Simulador Piramide-Salarios'!$F$57:$J$74,5,0)),(IF(I293=("Subinspector"),(VLOOKUP(I293,'Simulador Piramide-Salarios'!$F$57:$J$74,5,0)),(IF(I293=("Inspector"),(VLOOKUP(I293,'Simulador Piramide-Salarios'!$F$57:$J$74,5,0)),(IF(I293=("Inspector Jefe"),(VLOOKUP(I293,'Simulador Piramide-Salarios'!$F$57:$J$74,5,0)),(IF((IF((VLOOKUP(I293,'Simulador Piramide-Salarios'!$F$57:$J$74,3,0))&gt;0,(VLOOKUP(I293,'Simulador Piramide-Salarios'!$F$57:$J$74,3,0)),(VLOOKUP(I293,'Simulador Piramide-Salarios'!$E$57:$J$74,5,0))))&gt;0,(IF((VLOOKUP(I293,'Simulador Piramide-Salarios'!$F$57:$J$74,3,0))&gt;0,(VLOOKUP(I293,'Simulador Piramide-Salarios'!$F$57:$J$74,3,0)),(VLOOKUP(I293,'Simulador Piramide-Salarios'!$E$57:$J$74,5,0)))),(VLOOKUP(I293,'Simulador Piramide-Salarios'!$D$57:$J$74,7,0)))))))))))))</f>
        <v>#N/A</v>
      </c>
      <c r="K293" s="200" t="e">
        <f t="shared" si="34"/>
        <v>#N/A</v>
      </c>
      <c r="L293" s="200" t="e">
        <f t="shared" si="35"/>
        <v>#N/A</v>
      </c>
      <c r="M293" s="211" t="e">
        <f t="shared" si="36"/>
        <v>#N/A</v>
      </c>
      <c r="N293" s="201" t="e">
        <f t="shared" si="37"/>
        <v>#N/A</v>
      </c>
      <c r="O293" s="198">
        <v>0</v>
      </c>
      <c r="P293" s="198">
        <v>0</v>
      </c>
      <c r="Q293" s="200" t="e">
        <f t="shared" si="38"/>
        <v>#N/A</v>
      </c>
      <c r="Z293" s="260"/>
    </row>
    <row r="294" spans="1:26" x14ac:dyDescent="0.25">
      <c r="A294" s="180">
        <f t="shared" si="31"/>
        <v>283</v>
      </c>
      <c r="B294" s="296"/>
      <c r="C294" s="306"/>
      <c r="D294" s="304"/>
      <c r="E294" s="305"/>
      <c r="F294" s="296"/>
      <c r="G294" s="216">
        <f t="shared" si="32"/>
        <v>0</v>
      </c>
      <c r="H294" s="279">
        <f t="shared" si="33"/>
        <v>0</v>
      </c>
      <c r="I294" s="280"/>
      <c r="J294" s="202" t="e">
        <f>IF(I294=("Comisario"),(VLOOKUP(I294,'Simulador Piramide-Salarios'!$F$57:$J$74,5,0)),(IF(I294=("Inspector General"),(VLOOKUP(I294,'Simulador Piramide-Salarios'!$F$57:$J$74,5,0)),(IF(I294=("Subinspector"),(VLOOKUP(I294,'Simulador Piramide-Salarios'!$F$57:$J$74,5,0)),(IF(I294=("Inspector"),(VLOOKUP(I294,'Simulador Piramide-Salarios'!$F$57:$J$74,5,0)),(IF(I294=("Inspector Jefe"),(VLOOKUP(I294,'Simulador Piramide-Salarios'!$F$57:$J$74,5,0)),(IF((IF((VLOOKUP(I294,'Simulador Piramide-Salarios'!$F$57:$J$74,3,0))&gt;0,(VLOOKUP(I294,'Simulador Piramide-Salarios'!$F$57:$J$74,3,0)),(VLOOKUP(I294,'Simulador Piramide-Salarios'!$E$57:$J$74,5,0))))&gt;0,(IF((VLOOKUP(I294,'Simulador Piramide-Salarios'!$F$57:$J$74,3,0))&gt;0,(VLOOKUP(I294,'Simulador Piramide-Salarios'!$F$57:$J$74,3,0)),(VLOOKUP(I294,'Simulador Piramide-Salarios'!$E$57:$J$74,5,0)))),(VLOOKUP(I294,'Simulador Piramide-Salarios'!$D$57:$J$74,7,0)))))))))))))</f>
        <v>#N/A</v>
      </c>
      <c r="K294" s="200" t="e">
        <f t="shared" si="34"/>
        <v>#N/A</v>
      </c>
      <c r="L294" s="200" t="e">
        <f t="shared" si="35"/>
        <v>#N/A</v>
      </c>
      <c r="M294" s="211" t="e">
        <f t="shared" si="36"/>
        <v>#N/A</v>
      </c>
      <c r="N294" s="201" t="e">
        <f t="shared" si="37"/>
        <v>#N/A</v>
      </c>
      <c r="O294" s="198">
        <v>0</v>
      </c>
      <c r="P294" s="198">
        <v>0</v>
      </c>
      <c r="Q294" s="200" t="e">
        <f t="shared" si="38"/>
        <v>#N/A</v>
      </c>
      <c r="Z294" s="260"/>
    </row>
    <row r="295" spans="1:26" x14ac:dyDescent="0.25">
      <c r="A295" s="180">
        <f t="shared" si="31"/>
        <v>284</v>
      </c>
      <c r="B295" s="296"/>
      <c r="C295" s="306"/>
      <c r="D295" s="304"/>
      <c r="E295" s="305"/>
      <c r="F295" s="296"/>
      <c r="G295" s="216">
        <f t="shared" si="32"/>
        <v>0</v>
      </c>
      <c r="H295" s="279">
        <f t="shared" si="33"/>
        <v>0</v>
      </c>
      <c r="I295" s="280"/>
      <c r="J295" s="202" t="e">
        <f>IF(I295=("Comisario"),(VLOOKUP(I295,'Simulador Piramide-Salarios'!$F$57:$J$74,5,0)),(IF(I295=("Inspector General"),(VLOOKUP(I295,'Simulador Piramide-Salarios'!$F$57:$J$74,5,0)),(IF(I295=("Subinspector"),(VLOOKUP(I295,'Simulador Piramide-Salarios'!$F$57:$J$74,5,0)),(IF(I295=("Inspector"),(VLOOKUP(I295,'Simulador Piramide-Salarios'!$F$57:$J$74,5,0)),(IF(I295=("Inspector Jefe"),(VLOOKUP(I295,'Simulador Piramide-Salarios'!$F$57:$J$74,5,0)),(IF((IF((VLOOKUP(I295,'Simulador Piramide-Salarios'!$F$57:$J$74,3,0))&gt;0,(VLOOKUP(I295,'Simulador Piramide-Salarios'!$F$57:$J$74,3,0)),(VLOOKUP(I295,'Simulador Piramide-Salarios'!$E$57:$J$74,5,0))))&gt;0,(IF((VLOOKUP(I295,'Simulador Piramide-Salarios'!$F$57:$J$74,3,0))&gt;0,(VLOOKUP(I295,'Simulador Piramide-Salarios'!$F$57:$J$74,3,0)),(VLOOKUP(I295,'Simulador Piramide-Salarios'!$E$57:$J$74,5,0)))),(VLOOKUP(I295,'Simulador Piramide-Salarios'!$D$57:$J$74,7,0)))))))))))))</f>
        <v>#N/A</v>
      </c>
      <c r="K295" s="200" t="e">
        <f t="shared" si="34"/>
        <v>#N/A</v>
      </c>
      <c r="L295" s="200" t="e">
        <f t="shared" si="35"/>
        <v>#N/A</v>
      </c>
      <c r="M295" s="211" t="e">
        <f t="shared" si="36"/>
        <v>#N/A</v>
      </c>
      <c r="N295" s="201" t="e">
        <f t="shared" si="37"/>
        <v>#N/A</v>
      </c>
      <c r="O295" s="198">
        <v>0</v>
      </c>
      <c r="P295" s="198">
        <v>0</v>
      </c>
      <c r="Q295" s="200" t="e">
        <f t="shared" si="38"/>
        <v>#N/A</v>
      </c>
      <c r="Z295" s="260"/>
    </row>
    <row r="296" spans="1:26" x14ac:dyDescent="0.25">
      <c r="A296" s="180">
        <f t="shared" si="31"/>
        <v>285</v>
      </c>
      <c r="B296" s="296"/>
      <c r="C296" s="306"/>
      <c r="D296" s="304"/>
      <c r="E296" s="305"/>
      <c r="F296" s="296"/>
      <c r="G296" s="216">
        <f t="shared" si="32"/>
        <v>0</v>
      </c>
      <c r="H296" s="279">
        <f t="shared" si="33"/>
        <v>0</v>
      </c>
      <c r="I296" s="280"/>
      <c r="J296" s="202" t="e">
        <f>IF(I296=("Comisario"),(VLOOKUP(I296,'Simulador Piramide-Salarios'!$F$57:$J$74,5,0)),(IF(I296=("Inspector General"),(VLOOKUP(I296,'Simulador Piramide-Salarios'!$F$57:$J$74,5,0)),(IF(I296=("Subinspector"),(VLOOKUP(I296,'Simulador Piramide-Salarios'!$F$57:$J$74,5,0)),(IF(I296=("Inspector"),(VLOOKUP(I296,'Simulador Piramide-Salarios'!$F$57:$J$74,5,0)),(IF(I296=("Inspector Jefe"),(VLOOKUP(I296,'Simulador Piramide-Salarios'!$F$57:$J$74,5,0)),(IF((IF((VLOOKUP(I296,'Simulador Piramide-Salarios'!$F$57:$J$74,3,0))&gt;0,(VLOOKUP(I296,'Simulador Piramide-Salarios'!$F$57:$J$74,3,0)),(VLOOKUP(I296,'Simulador Piramide-Salarios'!$E$57:$J$74,5,0))))&gt;0,(IF((VLOOKUP(I296,'Simulador Piramide-Salarios'!$F$57:$J$74,3,0))&gt;0,(VLOOKUP(I296,'Simulador Piramide-Salarios'!$F$57:$J$74,3,0)),(VLOOKUP(I296,'Simulador Piramide-Salarios'!$E$57:$J$74,5,0)))),(VLOOKUP(I296,'Simulador Piramide-Salarios'!$D$57:$J$74,7,0)))))))))))))</f>
        <v>#N/A</v>
      </c>
      <c r="K296" s="200" t="e">
        <f t="shared" si="34"/>
        <v>#N/A</v>
      </c>
      <c r="L296" s="200" t="e">
        <f t="shared" si="35"/>
        <v>#N/A</v>
      </c>
      <c r="M296" s="211" t="e">
        <f t="shared" si="36"/>
        <v>#N/A</v>
      </c>
      <c r="N296" s="201" t="e">
        <f t="shared" si="37"/>
        <v>#N/A</v>
      </c>
      <c r="O296" s="198">
        <v>0</v>
      </c>
      <c r="P296" s="198">
        <v>0</v>
      </c>
      <c r="Q296" s="200" t="e">
        <f t="shared" si="38"/>
        <v>#N/A</v>
      </c>
      <c r="Z296" s="260"/>
    </row>
    <row r="297" spans="1:26" x14ac:dyDescent="0.25">
      <c r="A297" s="180">
        <f t="shared" si="31"/>
        <v>286</v>
      </c>
      <c r="B297" s="296"/>
      <c r="C297" s="306"/>
      <c r="D297" s="304"/>
      <c r="E297" s="305"/>
      <c r="F297" s="296"/>
      <c r="G297" s="216">
        <f t="shared" si="32"/>
        <v>0</v>
      </c>
      <c r="H297" s="279">
        <f t="shared" si="33"/>
        <v>0</v>
      </c>
      <c r="I297" s="280"/>
      <c r="J297" s="202" t="e">
        <f>IF(I297=("Comisario"),(VLOOKUP(I297,'Simulador Piramide-Salarios'!$F$57:$J$74,5,0)),(IF(I297=("Inspector General"),(VLOOKUP(I297,'Simulador Piramide-Salarios'!$F$57:$J$74,5,0)),(IF(I297=("Subinspector"),(VLOOKUP(I297,'Simulador Piramide-Salarios'!$F$57:$J$74,5,0)),(IF(I297=("Inspector"),(VLOOKUP(I297,'Simulador Piramide-Salarios'!$F$57:$J$74,5,0)),(IF(I297=("Inspector Jefe"),(VLOOKUP(I297,'Simulador Piramide-Salarios'!$F$57:$J$74,5,0)),(IF((IF((VLOOKUP(I297,'Simulador Piramide-Salarios'!$F$57:$J$74,3,0))&gt;0,(VLOOKUP(I297,'Simulador Piramide-Salarios'!$F$57:$J$74,3,0)),(VLOOKUP(I297,'Simulador Piramide-Salarios'!$E$57:$J$74,5,0))))&gt;0,(IF((VLOOKUP(I297,'Simulador Piramide-Salarios'!$F$57:$J$74,3,0))&gt;0,(VLOOKUP(I297,'Simulador Piramide-Salarios'!$F$57:$J$74,3,0)),(VLOOKUP(I297,'Simulador Piramide-Salarios'!$E$57:$J$74,5,0)))),(VLOOKUP(I297,'Simulador Piramide-Salarios'!$D$57:$J$74,7,0)))))))))))))</f>
        <v>#N/A</v>
      </c>
      <c r="K297" s="200" t="e">
        <f t="shared" si="34"/>
        <v>#N/A</v>
      </c>
      <c r="L297" s="200" t="e">
        <f t="shared" si="35"/>
        <v>#N/A</v>
      </c>
      <c r="M297" s="211" t="e">
        <f t="shared" si="36"/>
        <v>#N/A</v>
      </c>
      <c r="N297" s="201" t="e">
        <f t="shared" si="37"/>
        <v>#N/A</v>
      </c>
      <c r="O297" s="198">
        <v>0</v>
      </c>
      <c r="P297" s="198">
        <v>0</v>
      </c>
      <c r="Q297" s="200" t="e">
        <f t="shared" si="38"/>
        <v>#N/A</v>
      </c>
      <c r="Z297" s="260"/>
    </row>
    <row r="298" spans="1:26" x14ac:dyDescent="0.25">
      <c r="A298" s="180">
        <f t="shared" si="31"/>
        <v>287</v>
      </c>
      <c r="B298" s="296"/>
      <c r="C298" s="306"/>
      <c r="D298" s="304"/>
      <c r="E298" s="305"/>
      <c r="F298" s="296"/>
      <c r="G298" s="216">
        <f t="shared" si="32"/>
        <v>0</v>
      </c>
      <c r="H298" s="279">
        <f t="shared" si="33"/>
        <v>0</v>
      </c>
      <c r="I298" s="280"/>
      <c r="J298" s="202" t="e">
        <f>IF(I298=("Comisario"),(VLOOKUP(I298,'Simulador Piramide-Salarios'!$F$57:$J$74,5,0)),(IF(I298=("Inspector General"),(VLOOKUP(I298,'Simulador Piramide-Salarios'!$F$57:$J$74,5,0)),(IF(I298=("Subinspector"),(VLOOKUP(I298,'Simulador Piramide-Salarios'!$F$57:$J$74,5,0)),(IF(I298=("Inspector"),(VLOOKUP(I298,'Simulador Piramide-Salarios'!$F$57:$J$74,5,0)),(IF(I298=("Inspector Jefe"),(VLOOKUP(I298,'Simulador Piramide-Salarios'!$F$57:$J$74,5,0)),(IF((IF((VLOOKUP(I298,'Simulador Piramide-Salarios'!$F$57:$J$74,3,0))&gt;0,(VLOOKUP(I298,'Simulador Piramide-Salarios'!$F$57:$J$74,3,0)),(VLOOKUP(I298,'Simulador Piramide-Salarios'!$E$57:$J$74,5,0))))&gt;0,(IF((VLOOKUP(I298,'Simulador Piramide-Salarios'!$F$57:$J$74,3,0))&gt;0,(VLOOKUP(I298,'Simulador Piramide-Salarios'!$F$57:$J$74,3,0)),(VLOOKUP(I298,'Simulador Piramide-Salarios'!$E$57:$J$74,5,0)))),(VLOOKUP(I298,'Simulador Piramide-Salarios'!$D$57:$J$74,7,0)))))))))))))</f>
        <v>#N/A</v>
      </c>
      <c r="K298" s="200" t="e">
        <f t="shared" si="34"/>
        <v>#N/A</v>
      </c>
      <c r="L298" s="200" t="e">
        <f t="shared" si="35"/>
        <v>#N/A</v>
      </c>
      <c r="M298" s="211" t="e">
        <f t="shared" si="36"/>
        <v>#N/A</v>
      </c>
      <c r="N298" s="201" t="e">
        <f t="shared" si="37"/>
        <v>#N/A</v>
      </c>
      <c r="O298" s="198">
        <v>0</v>
      </c>
      <c r="P298" s="198">
        <v>0</v>
      </c>
      <c r="Q298" s="200" t="e">
        <f t="shared" si="38"/>
        <v>#N/A</v>
      </c>
      <c r="Z298" s="260"/>
    </row>
    <row r="299" spans="1:26" x14ac:dyDescent="0.25">
      <c r="A299" s="180">
        <f t="shared" si="31"/>
        <v>288</v>
      </c>
      <c r="B299" s="296"/>
      <c r="C299" s="306"/>
      <c r="D299" s="304"/>
      <c r="E299" s="305"/>
      <c r="F299" s="296"/>
      <c r="G299" s="216">
        <f t="shared" si="32"/>
        <v>0</v>
      </c>
      <c r="H299" s="279">
        <f t="shared" si="33"/>
        <v>0</v>
      </c>
      <c r="I299" s="280"/>
      <c r="J299" s="202" t="e">
        <f>IF(I299=("Comisario"),(VLOOKUP(I299,'Simulador Piramide-Salarios'!$F$57:$J$74,5,0)),(IF(I299=("Inspector General"),(VLOOKUP(I299,'Simulador Piramide-Salarios'!$F$57:$J$74,5,0)),(IF(I299=("Subinspector"),(VLOOKUP(I299,'Simulador Piramide-Salarios'!$F$57:$J$74,5,0)),(IF(I299=("Inspector"),(VLOOKUP(I299,'Simulador Piramide-Salarios'!$F$57:$J$74,5,0)),(IF(I299=("Inspector Jefe"),(VLOOKUP(I299,'Simulador Piramide-Salarios'!$F$57:$J$74,5,0)),(IF((IF((VLOOKUP(I299,'Simulador Piramide-Salarios'!$F$57:$J$74,3,0))&gt;0,(VLOOKUP(I299,'Simulador Piramide-Salarios'!$F$57:$J$74,3,0)),(VLOOKUP(I299,'Simulador Piramide-Salarios'!$E$57:$J$74,5,0))))&gt;0,(IF((VLOOKUP(I299,'Simulador Piramide-Salarios'!$F$57:$J$74,3,0))&gt;0,(VLOOKUP(I299,'Simulador Piramide-Salarios'!$F$57:$J$74,3,0)),(VLOOKUP(I299,'Simulador Piramide-Salarios'!$E$57:$J$74,5,0)))),(VLOOKUP(I299,'Simulador Piramide-Salarios'!$D$57:$J$74,7,0)))))))))))))</f>
        <v>#N/A</v>
      </c>
      <c r="K299" s="200" t="e">
        <f t="shared" si="34"/>
        <v>#N/A</v>
      </c>
      <c r="L299" s="200" t="e">
        <f t="shared" si="35"/>
        <v>#N/A</v>
      </c>
      <c r="M299" s="211" t="e">
        <f t="shared" si="36"/>
        <v>#N/A</v>
      </c>
      <c r="N299" s="201" t="e">
        <f t="shared" si="37"/>
        <v>#N/A</v>
      </c>
      <c r="O299" s="198">
        <v>0</v>
      </c>
      <c r="P299" s="198">
        <v>0</v>
      </c>
      <c r="Q299" s="200" t="e">
        <f t="shared" si="38"/>
        <v>#N/A</v>
      </c>
      <c r="Z299" s="260"/>
    </row>
    <row r="300" spans="1:26" x14ac:dyDescent="0.25">
      <c r="A300" s="180">
        <f t="shared" si="31"/>
        <v>289</v>
      </c>
      <c r="B300" s="296"/>
      <c r="C300" s="306"/>
      <c r="D300" s="304"/>
      <c r="E300" s="305"/>
      <c r="F300" s="296"/>
      <c r="G300" s="216">
        <f t="shared" si="32"/>
        <v>0</v>
      </c>
      <c r="H300" s="279">
        <f t="shared" si="33"/>
        <v>0</v>
      </c>
      <c r="I300" s="280"/>
      <c r="J300" s="202" t="e">
        <f>IF(I300=("Comisario"),(VLOOKUP(I300,'Simulador Piramide-Salarios'!$F$57:$J$74,5,0)),(IF(I300=("Inspector General"),(VLOOKUP(I300,'Simulador Piramide-Salarios'!$F$57:$J$74,5,0)),(IF(I300=("Subinspector"),(VLOOKUP(I300,'Simulador Piramide-Salarios'!$F$57:$J$74,5,0)),(IF(I300=("Inspector"),(VLOOKUP(I300,'Simulador Piramide-Salarios'!$F$57:$J$74,5,0)),(IF(I300=("Inspector Jefe"),(VLOOKUP(I300,'Simulador Piramide-Salarios'!$F$57:$J$74,5,0)),(IF((IF((VLOOKUP(I300,'Simulador Piramide-Salarios'!$F$57:$J$74,3,0))&gt;0,(VLOOKUP(I300,'Simulador Piramide-Salarios'!$F$57:$J$74,3,0)),(VLOOKUP(I300,'Simulador Piramide-Salarios'!$E$57:$J$74,5,0))))&gt;0,(IF((VLOOKUP(I300,'Simulador Piramide-Salarios'!$F$57:$J$74,3,0))&gt;0,(VLOOKUP(I300,'Simulador Piramide-Salarios'!$F$57:$J$74,3,0)),(VLOOKUP(I300,'Simulador Piramide-Salarios'!$E$57:$J$74,5,0)))),(VLOOKUP(I300,'Simulador Piramide-Salarios'!$D$57:$J$74,7,0)))))))))))))</f>
        <v>#N/A</v>
      </c>
      <c r="K300" s="200" t="e">
        <f t="shared" si="34"/>
        <v>#N/A</v>
      </c>
      <c r="L300" s="200" t="e">
        <f t="shared" si="35"/>
        <v>#N/A</v>
      </c>
      <c r="M300" s="211" t="e">
        <f t="shared" si="36"/>
        <v>#N/A</v>
      </c>
      <c r="N300" s="201" t="e">
        <f t="shared" si="37"/>
        <v>#N/A</v>
      </c>
      <c r="O300" s="198">
        <v>0</v>
      </c>
      <c r="P300" s="198">
        <v>0</v>
      </c>
      <c r="Q300" s="200" t="e">
        <f t="shared" si="38"/>
        <v>#N/A</v>
      </c>
      <c r="Z300" s="260"/>
    </row>
    <row r="301" spans="1:26" x14ac:dyDescent="0.25">
      <c r="A301" s="180">
        <f t="shared" si="31"/>
        <v>290</v>
      </c>
      <c r="B301" s="296"/>
      <c r="C301" s="306"/>
      <c r="D301" s="304"/>
      <c r="E301" s="305"/>
      <c r="F301" s="296"/>
      <c r="G301" s="216">
        <f t="shared" si="32"/>
        <v>0</v>
      </c>
      <c r="H301" s="279">
        <f t="shared" si="33"/>
        <v>0</v>
      </c>
      <c r="I301" s="280"/>
      <c r="J301" s="202" t="e">
        <f>IF(I301=("Comisario"),(VLOOKUP(I301,'Simulador Piramide-Salarios'!$F$57:$J$74,5,0)),(IF(I301=("Inspector General"),(VLOOKUP(I301,'Simulador Piramide-Salarios'!$F$57:$J$74,5,0)),(IF(I301=("Subinspector"),(VLOOKUP(I301,'Simulador Piramide-Salarios'!$F$57:$J$74,5,0)),(IF(I301=("Inspector"),(VLOOKUP(I301,'Simulador Piramide-Salarios'!$F$57:$J$74,5,0)),(IF(I301=("Inspector Jefe"),(VLOOKUP(I301,'Simulador Piramide-Salarios'!$F$57:$J$74,5,0)),(IF((IF((VLOOKUP(I301,'Simulador Piramide-Salarios'!$F$57:$J$74,3,0))&gt;0,(VLOOKUP(I301,'Simulador Piramide-Salarios'!$F$57:$J$74,3,0)),(VLOOKUP(I301,'Simulador Piramide-Salarios'!$E$57:$J$74,5,0))))&gt;0,(IF((VLOOKUP(I301,'Simulador Piramide-Salarios'!$F$57:$J$74,3,0))&gt;0,(VLOOKUP(I301,'Simulador Piramide-Salarios'!$F$57:$J$74,3,0)),(VLOOKUP(I301,'Simulador Piramide-Salarios'!$E$57:$J$74,5,0)))),(VLOOKUP(I301,'Simulador Piramide-Salarios'!$D$57:$J$74,7,0)))))))))))))</f>
        <v>#N/A</v>
      </c>
      <c r="K301" s="200" t="e">
        <f t="shared" si="34"/>
        <v>#N/A</v>
      </c>
      <c r="L301" s="200" t="e">
        <f t="shared" si="35"/>
        <v>#N/A</v>
      </c>
      <c r="M301" s="211" t="e">
        <f t="shared" si="36"/>
        <v>#N/A</v>
      </c>
      <c r="N301" s="201" t="e">
        <f t="shared" si="37"/>
        <v>#N/A</v>
      </c>
      <c r="O301" s="198">
        <v>0</v>
      </c>
      <c r="P301" s="198">
        <v>0</v>
      </c>
      <c r="Q301" s="200" t="e">
        <f t="shared" si="38"/>
        <v>#N/A</v>
      </c>
      <c r="Z301" s="260"/>
    </row>
    <row r="302" spans="1:26" x14ac:dyDescent="0.25">
      <c r="A302" s="180">
        <f t="shared" si="31"/>
        <v>291</v>
      </c>
      <c r="B302" s="296"/>
      <c r="C302" s="306"/>
      <c r="D302" s="304"/>
      <c r="E302" s="305"/>
      <c r="F302" s="296"/>
      <c r="G302" s="216">
        <f t="shared" si="32"/>
        <v>0</v>
      </c>
      <c r="H302" s="279">
        <f t="shared" si="33"/>
        <v>0</v>
      </c>
      <c r="I302" s="280"/>
      <c r="J302" s="202" t="e">
        <f>IF(I302=("Comisario"),(VLOOKUP(I302,'Simulador Piramide-Salarios'!$F$57:$J$74,5,0)),(IF(I302=("Inspector General"),(VLOOKUP(I302,'Simulador Piramide-Salarios'!$F$57:$J$74,5,0)),(IF(I302=("Subinspector"),(VLOOKUP(I302,'Simulador Piramide-Salarios'!$F$57:$J$74,5,0)),(IF(I302=("Inspector"),(VLOOKUP(I302,'Simulador Piramide-Salarios'!$F$57:$J$74,5,0)),(IF(I302=("Inspector Jefe"),(VLOOKUP(I302,'Simulador Piramide-Salarios'!$F$57:$J$74,5,0)),(IF((IF((VLOOKUP(I302,'Simulador Piramide-Salarios'!$F$57:$J$74,3,0))&gt;0,(VLOOKUP(I302,'Simulador Piramide-Salarios'!$F$57:$J$74,3,0)),(VLOOKUP(I302,'Simulador Piramide-Salarios'!$E$57:$J$74,5,0))))&gt;0,(IF((VLOOKUP(I302,'Simulador Piramide-Salarios'!$F$57:$J$74,3,0))&gt;0,(VLOOKUP(I302,'Simulador Piramide-Salarios'!$F$57:$J$74,3,0)),(VLOOKUP(I302,'Simulador Piramide-Salarios'!$E$57:$J$74,5,0)))),(VLOOKUP(I302,'Simulador Piramide-Salarios'!$D$57:$J$74,7,0)))))))))))))</f>
        <v>#N/A</v>
      </c>
      <c r="K302" s="200" t="e">
        <f t="shared" si="34"/>
        <v>#N/A</v>
      </c>
      <c r="L302" s="200" t="e">
        <f t="shared" si="35"/>
        <v>#N/A</v>
      </c>
      <c r="M302" s="211" t="e">
        <f t="shared" si="36"/>
        <v>#N/A</v>
      </c>
      <c r="N302" s="201" t="e">
        <f t="shared" si="37"/>
        <v>#N/A</v>
      </c>
      <c r="O302" s="198">
        <v>0</v>
      </c>
      <c r="P302" s="198">
        <v>0</v>
      </c>
      <c r="Q302" s="200" t="e">
        <f t="shared" si="38"/>
        <v>#N/A</v>
      </c>
      <c r="Z302" s="260"/>
    </row>
    <row r="303" spans="1:26" x14ac:dyDescent="0.25">
      <c r="A303" s="180">
        <f t="shared" si="31"/>
        <v>292</v>
      </c>
      <c r="B303" s="296"/>
      <c r="C303" s="306"/>
      <c r="D303" s="304"/>
      <c r="E303" s="305"/>
      <c r="F303" s="296"/>
      <c r="G303" s="216">
        <f t="shared" si="32"/>
        <v>0</v>
      </c>
      <c r="H303" s="279">
        <f t="shared" si="33"/>
        <v>0</v>
      </c>
      <c r="I303" s="280"/>
      <c r="J303" s="202" t="e">
        <f>IF(I303=("Comisario"),(VLOOKUP(I303,'Simulador Piramide-Salarios'!$F$57:$J$74,5,0)),(IF(I303=("Inspector General"),(VLOOKUP(I303,'Simulador Piramide-Salarios'!$F$57:$J$74,5,0)),(IF(I303=("Subinspector"),(VLOOKUP(I303,'Simulador Piramide-Salarios'!$F$57:$J$74,5,0)),(IF(I303=("Inspector"),(VLOOKUP(I303,'Simulador Piramide-Salarios'!$F$57:$J$74,5,0)),(IF(I303=("Inspector Jefe"),(VLOOKUP(I303,'Simulador Piramide-Salarios'!$F$57:$J$74,5,0)),(IF((IF((VLOOKUP(I303,'Simulador Piramide-Salarios'!$F$57:$J$74,3,0))&gt;0,(VLOOKUP(I303,'Simulador Piramide-Salarios'!$F$57:$J$74,3,0)),(VLOOKUP(I303,'Simulador Piramide-Salarios'!$E$57:$J$74,5,0))))&gt;0,(IF((VLOOKUP(I303,'Simulador Piramide-Salarios'!$F$57:$J$74,3,0))&gt;0,(VLOOKUP(I303,'Simulador Piramide-Salarios'!$F$57:$J$74,3,0)),(VLOOKUP(I303,'Simulador Piramide-Salarios'!$E$57:$J$74,5,0)))),(VLOOKUP(I303,'Simulador Piramide-Salarios'!$D$57:$J$74,7,0)))))))))))))</f>
        <v>#N/A</v>
      </c>
      <c r="K303" s="200" t="e">
        <f t="shared" si="34"/>
        <v>#N/A</v>
      </c>
      <c r="L303" s="200" t="e">
        <f t="shared" si="35"/>
        <v>#N/A</v>
      </c>
      <c r="M303" s="211" t="e">
        <f t="shared" si="36"/>
        <v>#N/A</v>
      </c>
      <c r="N303" s="201" t="e">
        <f t="shared" si="37"/>
        <v>#N/A</v>
      </c>
      <c r="O303" s="198">
        <v>0</v>
      </c>
      <c r="P303" s="198">
        <v>0</v>
      </c>
      <c r="Q303" s="200" t="e">
        <f t="shared" si="38"/>
        <v>#N/A</v>
      </c>
      <c r="Z303" s="260"/>
    </row>
    <row r="304" spans="1:26" x14ac:dyDescent="0.25">
      <c r="A304" s="180">
        <f t="shared" ref="A304:A367" si="39">IF(I304=I303,(IF(A303&gt;1,A303+1,1+1)),1)</f>
        <v>293</v>
      </c>
      <c r="B304" s="296"/>
      <c r="C304" s="306"/>
      <c r="D304" s="304"/>
      <c r="E304" s="305"/>
      <c r="F304" s="296"/>
      <c r="G304" s="216">
        <f t="shared" si="32"/>
        <v>0</v>
      </c>
      <c r="H304" s="279">
        <f t="shared" si="33"/>
        <v>0</v>
      </c>
      <c r="I304" s="280"/>
      <c r="J304" s="202" t="e">
        <f>IF(I304=("Comisario"),(VLOOKUP(I304,'Simulador Piramide-Salarios'!$F$57:$J$74,5,0)),(IF(I304=("Inspector General"),(VLOOKUP(I304,'Simulador Piramide-Salarios'!$F$57:$J$74,5,0)),(IF(I304=("Subinspector"),(VLOOKUP(I304,'Simulador Piramide-Salarios'!$F$57:$J$74,5,0)),(IF(I304=("Inspector"),(VLOOKUP(I304,'Simulador Piramide-Salarios'!$F$57:$J$74,5,0)),(IF(I304=("Inspector Jefe"),(VLOOKUP(I304,'Simulador Piramide-Salarios'!$F$57:$J$74,5,0)),(IF((IF((VLOOKUP(I304,'Simulador Piramide-Salarios'!$F$57:$J$74,3,0))&gt;0,(VLOOKUP(I304,'Simulador Piramide-Salarios'!$F$57:$J$74,3,0)),(VLOOKUP(I304,'Simulador Piramide-Salarios'!$E$57:$J$74,5,0))))&gt;0,(IF((VLOOKUP(I304,'Simulador Piramide-Salarios'!$F$57:$J$74,3,0))&gt;0,(VLOOKUP(I304,'Simulador Piramide-Salarios'!$F$57:$J$74,3,0)),(VLOOKUP(I304,'Simulador Piramide-Salarios'!$E$57:$J$74,5,0)))),(VLOOKUP(I304,'Simulador Piramide-Salarios'!$D$57:$J$74,7,0)))))))))))))</f>
        <v>#N/A</v>
      </c>
      <c r="K304" s="200" t="e">
        <f t="shared" si="34"/>
        <v>#N/A</v>
      </c>
      <c r="L304" s="200" t="e">
        <f t="shared" si="35"/>
        <v>#N/A</v>
      </c>
      <c r="M304" s="211" t="e">
        <f t="shared" si="36"/>
        <v>#N/A</v>
      </c>
      <c r="N304" s="201" t="e">
        <f t="shared" si="37"/>
        <v>#N/A</v>
      </c>
      <c r="O304" s="198">
        <v>0</v>
      </c>
      <c r="P304" s="198">
        <v>0</v>
      </c>
      <c r="Q304" s="200" t="e">
        <f t="shared" si="38"/>
        <v>#N/A</v>
      </c>
      <c r="Z304" s="260"/>
    </row>
    <row r="305" spans="1:26" x14ac:dyDescent="0.25">
      <c r="A305" s="180">
        <f t="shared" si="39"/>
        <v>294</v>
      </c>
      <c r="B305" s="296"/>
      <c r="C305" s="306"/>
      <c r="D305" s="304"/>
      <c r="E305" s="305"/>
      <c r="F305" s="296"/>
      <c r="G305" s="216">
        <f t="shared" si="32"/>
        <v>0</v>
      </c>
      <c r="H305" s="279">
        <f t="shared" si="33"/>
        <v>0</v>
      </c>
      <c r="I305" s="280"/>
      <c r="J305" s="202" t="e">
        <f>IF(I305=("Comisario"),(VLOOKUP(I305,'Simulador Piramide-Salarios'!$F$57:$J$74,5,0)),(IF(I305=("Inspector General"),(VLOOKUP(I305,'Simulador Piramide-Salarios'!$F$57:$J$74,5,0)),(IF(I305=("Subinspector"),(VLOOKUP(I305,'Simulador Piramide-Salarios'!$F$57:$J$74,5,0)),(IF(I305=("Inspector"),(VLOOKUP(I305,'Simulador Piramide-Salarios'!$F$57:$J$74,5,0)),(IF(I305=("Inspector Jefe"),(VLOOKUP(I305,'Simulador Piramide-Salarios'!$F$57:$J$74,5,0)),(IF((IF((VLOOKUP(I305,'Simulador Piramide-Salarios'!$F$57:$J$74,3,0))&gt;0,(VLOOKUP(I305,'Simulador Piramide-Salarios'!$F$57:$J$74,3,0)),(VLOOKUP(I305,'Simulador Piramide-Salarios'!$E$57:$J$74,5,0))))&gt;0,(IF((VLOOKUP(I305,'Simulador Piramide-Salarios'!$F$57:$J$74,3,0))&gt;0,(VLOOKUP(I305,'Simulador Piramide-Salarios'!$F$57:$J$74,3,0)),(VLOOKUP(I305,'Simulador Piramide-Salarios'!$E$57:$J$74,5,0)))),(VLOOKUP(I305,'Simulador Piramide-Salarios'!$D$57:$J$74,7,0)))))))))))))</f>
        <v>#N/A</v>
      </c>
      <c r="K305" s="200" t="e">
        <f t="shared" si="34"/>
        <v>#N/A</v>
      </c>
      <c r="L305" s="200" t="e">
        <f t="shared" si="35"/>
        <v>#N/A</v>
      </c>
      <c r="M305" s="211" t="e">
        <f t="shared" si="36"/>
        <v>#N/A</v>
      </c>
      <c r="N305" s="201" t="e">
        <f t="shared" si="37"/>
        <v>#N/A</v>
      </c>
      <c r="O305" s="198">
        <v>0</v>
      </c>
      <c r="P305" s="198">
        <v>0</v>
      </c>
      <c r="Q305" s="200" t="e">
        <f t="shared" si="38"/>
        <v>#N/A</v>
      </c>
      <c r="Z305" s="260"/>
    </row>
    <row r="306" spans="1:26" x14ac:dyDescent="0.25">
      <c r="A306" s="180">
        <f t="shared" si="39"/>
        <v>295</v>
      </c>
      <c r="B306" s="296"/>
      <c r="C306" s="306"/>
      <c r="D306" s="304"/>
      <c r="E306" s="305"/>
      <c r="F306" s="296"/>
      <c r="G306" s="216">
        <f t="shared" si="32"/>
        <v>0</v>
      </c>
      <c r="H306" s="279">
        <f t="shared" si="33"/>
        <v>0</v>
      </c>
      <c r="I306" s="280"/>
      <c r="J306" s="202" t="e">
        <f>IF(I306=("Comisario"),(VLOOKUP(I306,'Simulador Piramide-Salarios'!$F$57:$J$74,5,0)),(IF(I306=("Inspector General"),(VLOOKUP(I306,'Simulador Piramide-Salarios'!$F$57:$J$74,5,0)),(IF(I306=("Subinspector"),(VLOOKUP(I306,'Simulador Piramide-Salarios'!$F$57:$J$74,5,0)),(IF(I306=("Inspector"),(VLOOKUP(I306,'Simulador Piramide-Salarios'!$F$57:$J$74,5,0)),(IF(I306=("Inspector Jefe"),(VLOOKUP(I306,'Simulador Piramide-Salarios'!$F$57:$J$74,5,0)),(IF((IF((VLOOKUP(I306,'Simulador Piramide-Salarios'!$F$57:$J$74,3,0))&gt;0,(VLOOKUP(I306,'Simulador Piramide-Salarios'!$F$57:$J$74,3,0)),(VLOOKUP(I306,'Simulador Piramide-Salarios'!$E$57:$J$74,5,0))))&gt;0,(IF((VLOOKUP(I306,'Simulador Piramide-Salarios'!$F$57:$J$74,3,0))&gt;0,(VLOOKUP(I306,'Simulador Piramide-Salarios'!$F$57:$J$74,3,0)),(VLOOKUP(I306,'Simulador Piramide-Salarios'!$E$57:$J$74,5,0)))),(VLOOKUP(I306,'Simulador Piramide-Salarios'!$D$57:$J$74,7,0)))))))))))))</f>
        <v>#N/A</v>
      </c>
      <c r="K306" s="200" t="e">
        <f t="shared" si="34"/>
        <v>#N/A</v>
      </c>
      <c r="L306" s="200" t="e">
        <f t="shared" si="35"/>
        <v>#N/A</v>
      </c>
      <c r="M306" s="211" t="e">
        <f t="shared" si="36"/>
        <v>#N/A</v>
      </c>
      <c r="N306" s="201" t="e">
        <f t="shared" si="37"/>
        <v>#N/A</v>
      </c>
      <c r="O306" s="198">
        <v>0</v>
      </c>
      <c r="P306" s="198">
        <v>0</v>
      </c>
      <c r="Q306" s="200" t="e">
        <f t="shared" si="38"/>
        <v>#N/A</v>
      </c>
      <c r="Z306" s="260"/>
    </row>
    <row r="307" spans="1:26" x14ac:dyDescent="0.25">
      <c r="A307" s="180">
        <f t="shared" si="39"/>
        <v>296</v>
      </c>
      <c r="B307" s="296"/>
      <c r="C307" s="306"/>
      <c r="D307" s="304"/>
      <c r="E307" s="305"/>
      <c r="F307" s="296"/>
      <c r="G307" s="216">
        <f t="shared" si="32"/>
        <v>0</v>
      </c>
      <c r="H307" s="279">
        <f t="shared" si="33"/>
        <v>0</v>
      </c>
      <c r="I307" s="280"/>
      <c r="J307" s="202" t="e">
        <f>IF(I307=("Comisario"),(VLOOKUP(I307,'Simulador Piramide-Salarios'!$F$57:$J$74,5,0)),(IF(I307=("Inspector General"),(VLOOKUP(I307,'Simulador Piramide-Salarios'!$F$57:$J$74,5,0)),(IF(I307=("Subinspector"),(VLOOKUP(I307,'Simulador Piramide-Salarios'!$F$57:$J$74,5,0)),(IF(I307=("Inspector"),(VLOOKUP(I307,'Simulador Piramide-Salarios'!$F$57:$J$74,5,0)),(IF(I307=("Inspector Jefe"),(VLOOKUP(I307,'Simulador Piramide-Salarios'!$F$57:$J$74,5,0)),(IF((IF((VLOOKUP(I307,'Simulador Piramide-Salarios'!$F$57:$J$74,3,0))&gt;0,(VLOOKUP(I307,'Simulador Piramide-Salarios'!$F$57:$J$74,3,0)),(VLOOKUP(I307,'Simulador Piramide-Salarios'!$E$57:$J$74,5,0))))&gt;0,(IF((VLOOKUP(I307,'Simulador Piramide-Salarios'!$F$57:$J$74,3,0))&gt;0,(VLOOKUP(I307,'Simulador Piramide-Salarios'!$F$57:$J$74,3,0)),(VLOOKUP(I307,'Simulador Piramide-Salarios'!$E$57:$J$74,5,0)))),(VLOOKUP(I307,'Simulador Piramide-Salarios'!$D$57:$J$74,7,0)))))))))))))</f>
        <v>#N/A</v>
      </c>
      <c r="K307" s="200" t="e">
        <f t="shared" si="34"/>
        <v>#N/A</v>
      </c>
      <c r="L307" s="200" t="e">
        <f t="shared" si="35"/>
        <v>#N/A</v>
      </c>
      <c r="M307" s="211" t="e">
        <f t="shared" si="36"/>
        <v>#N/A</v>
      </c>
      <c r="N307" s="201" t="e">
        <f t="shared" si="37"/>
        <v>#N/A</v>
      </c>
      <c r="O307" s="198">
        <v>0</v>
      </c>
      <c r="P307" s="198">
        <v>0</v>
      </c>
      <c r="Q307" s="200" t="e">
        <f t="shared" si="38"/>
        <v>#N/A</v>
      </c>
      <c r="Z307" s="260"/>
    </row>
    <row r="308" spans="1:26" x14ac:dyDescent="0.25">
      <c r="A308" s="180">
        <f t="shared" si="39"/>
        <v>297</v>
      </c>
      <c r="B308" s="296"/>
      <c r="C308" s="306"/>
      <c r="D308" s="304"/>
      <c r="E308" s="305"/>
      <c r="F308" s="296"/>
      <c r="G308" s="216">
        <f t="shared" si="32"/>
        <v>0</v>
      </c>
      <c r="H308" s="279">
        <f t="shared" si="33"/>
        <v>0</v>
      </c>
      <c r="I308" s="280"/>
      <c r="J308" s="202" t="e">
        <f>IF(I308=("Comisario"),(VLOOKUP(I308,'Simulador Piramide-Salarios'!$F$57:$J$74,5,0)),(IF(I308=("Inspector General"),(VLOOKUP(I308,'Simulador Piramide-Salarios'!$F$57:$J$74,5,0)),(IF(I308=("Subinspector"),(VLOOKUP(I308,'Simulador Piramide-Salarios'!$F$57:$J$74,5,0)),(IF(I308=("Inspector"),(VLOOKUP(I308,'Simulador Piramide-Salarios'!$F$57:$J$74,5,0)),(IF(I308=("Inspector Jefe"),(VLOOKUP(I308,'Simulador Piramide-Salarios'!$F$57:$J$74,5,0)),(IF((IF((VLOOKUP(I308,'Simulador Piramide-Salarios'!$F$57:$J$74,3,0))&gt;0,(VLOOKUP(I308,'Simulador Piramide-Salarios'!$F$57:$J$74,3,0)),(VLOOKUP(I308,'Simulador Piramide-Salarios'!$E$57:$J$74,5,0))))&gt;0,(IF((VLOOKUP(I308,'Simulador Piramide-Salarios'!$F$57:$J$74,3,0))&gt;0,(VLOOKUP(I308,'Simulador Piramide-Salarios'!$F$57:$J$74,3,0)),(VLOOKUP(I308,'Simulador Piramide-Salarios'!$E$57:$J$74,5,0)))),(VLOOKUP(I308,'Simulador Piramide-Salarios'!$D$57:$J$74,7,0)))))))))))))</f>
        <v>#N/A</v>
      </c>
      <c r="K308" s="200" t="e">
        <f t="shared" si="34"/>
        <v>#N/A</v>
      </c>
      <c r="L308" s="200" t="e">
        <f t="shared" si="35"/>
        <v>#N/A</v>
      </c>
      <c r="M308" s="211" t="e">
        <f t="shared" si="36"/>
        <v>#N/A</v>
      </c>
      <c r="N308" s="201" t="e">
        <f t="shared" si="37"/>
        <v>#N/A</v>
      </c>
      <c r="O308" s="198">
        <v>0</v>
      </c>
      <c r="P308" s="198">
        <v>0</v>
      </c>
      <c r="Q308" s="200" t="e">
        <f t="shared" si="38"/>
        <v>#N/A</v>
      </c>
      <c r="Z308" s="260"/>
    </row>
    <row r="309" spans="1:26" x14ac:dyDescent="0.25">
      <c r="A309" s="180">
        <f t="shared" si="39"/>
        <v>298</v>
      </c>
      <c r="B309" s="296"/>
      <c r="C309" s="306"/>
      <c r="D309" s="304"/>
      <c r="E309" s="305"/>
      <c r="F309" s="296"/>
      <c r="G309" s="216">
        <f t="shared" si="32"/>
        <v>0</v>
      </c>
      <c r="H309" s="279">
        <f t="shared" si="33"/>
        <v>0</v>
      </c>
      <c r="I309" s="280"/>
      <c r="J309" s="202" t="e">
        <f>IF(I309=("Comisario"),(VLOOKUP(I309,'Simulador Piramide-Salarios'!$F$57:$J$74,5,0)),(IF(I309=("Inspector General"),(VLOOKUP(I309,'Simulador Piramide-Salarios'!$F$57:$J$74,5,0)),(IF(I309=("Subinspector"),(VLOOKUP(I309,'Simulador Piramide-Salarios'!$F$57:$J$74,5,0)),(IF(I309=("Inspector"),(VLOOKUP(I309,'Simulador Piramide-Salarios'!$F$57:$J$74,5,0)),(IF(I309=("Inspector Jefe"),(VLOOKUP(I309,'Simulador Piramide-Salarios'!$F$57:$J$74,5,0)),(IF((IF((VLOOKUP(I309,'Simulador Piramide-Salarios'!$F$57:$J$74,3,0))&gt;0,(VLOOKUP(I309,'Simulador Piramide-Salarios'!$F$57:$J$74,3,0)),(VLOOKUP(I309,'Simulador Piramide-Salarios'!$E$57:$J$74,5,0))))&gt;0,(IF((VLOOKUP(I309,'Simulador Piramide-Salarios'!$F$57:$J$74,3,0))&gt;0,(VLOOKUP(I309,'Simulador Piramide-Salarios'!$F$57:$J$74,3,0)),(VLOOKUP(I309,'Simulador Piramide-Salarios'!$E$57:$J$74,5,0)))),(VLOOKUP(I309,'Simulador Piramide-Salarios'!$D$57:$J$74,7,0)))))))))))))</f>
        <v>#N/A</v>
      </c>
      <c r="K309" s="200" t="e">
        <f t="shared" si="34"/>
        <v>#N/A</v>
      </c>
      <c r="L309" s="200" t="e">
        <f t="shared" si="35"/>
        <v>#N/A</v>
      </c>
      <c r="M309" s="211" t="e">
        <f t="shared" si="36"/>
        <v>#N/A</v>
      </c>
      <c r="N309" s="201" t="e">
        <f t="shared" si="37"/>
        <v>#N/A</v>
      </c>
      <c r="O309" s="198">
        <v>0</v>
      </c>
      <c r="P309" s="198">
        <v>0</v>
      </c>
      <c r="Q309" s="200" t="e">
        <f t="shared" si="38"/>
        <v>#N/A</v>
      </c>
      <c r="Z309" s="260"/>
    </row>
    <row r="310" spans="1:26" x14ac:dyDescent="0.25">
      <c r="A310" s="180">
        <f t="shared" si="39"/>
        <v>299</v>
      </c>
      <c r="B310" s="296"/>
      <c r="C310" s="306"/>
      <c r="D310" s="304"/>
      <c r="E310" s="305"/>
      <c r="F310" s="296"/>
      <c r="G310" s="216">
        <f t="shared" si="32"/>
        <v>0</v>
      </c>
      <c r="H310" s="279">
        <f t="shared" si="33"/>
        <v>0</v>
      </c>
      <c r="I310" s="280"/>
      <c r="J310" s="202" t="e">
        <f>IF(I310=("Comisario"),(VLOOKUP(I310,'Simulador Piramide-Salarios'!$F$57:$J$74,5,0)),(IF(I310=("Inspector General"),(VLOOKUP(I310,'Simulador Piramide-Salarios'!$F$57:$J$74,5,0)),(IF(I310=("Subinspector"),(VLOOKUP(I310,'Simulador Piramide-Salarios'!$F$57:$J$74,5,0)),(IF(I310=("Inspector"),(VLOOKUP(I310,'Simulador Piramide-Salarios'!$F$57:$J$74,5,0)),(IF(I310=("Inspector Jefe"),(VLOOKUP(I310,'Simulador Piramide-Salarios'!$F$57:$J$74,5,0)),(IF((IF((VLOOKUP(I310,'Simulador Piramide-Salarios'!$F$57:$J$74,3,0))&gt;0,(VLOOKUP(I310,'Simulador Piramide-Salarios'!$F$57:$J$74,3,0)),(VLOOKUP(I310,'Simulador Piramide-Salarios'!$E$57:$J$74,5,0))))&gt;0,(IF((VLOOKUP(I310,'Simulador Piramide-Salarios'!$F$57:$J$74,3,0))&gt;0,(VLOOKUP(I310,'Simulador Piramide-Salarios'!$F$57:$J$74,3,0)),(VLOOKUP(I310,'Simulador Piramide-Salarios'!$E$57:$J$74,5,0)))),(VLOOKUP(I310,'Simulador Piramide-Salarios'!$D$57:$J$74,7,0)))))))))))))</f>
        <v>#N/A</v>
      </c>
      <c r="K310" s="200" t="e">
        <f t="shared" si="34"/>
        <v>#N/A</v>
      </c>
      <c r="L310" s="200" t="e">
        <f t="shared" si="35"/>
        <v>#N/A</v>
      </c>
      <c r="M310" s="211" t="e">
        <f t="shared" si="36"/>
        <v>#N/A</v>
      </c>
      <c r="N310" s="201" t="e">
        <f t="shared" si="37"/>
        <v>#N/A</v>
      </c>
      <c r="O310" s="198">
        <v>0</v>
      </c>
      <c r="P310" s="198">
        <v>0</v>
      </c>
      <c r="Q310" s="200" t="e">
        <f t="shared" si="38"/>
        <v>#N/A</v>
      </c>
      <c r="Z310" s="260"/>
    </row>
    <row r="311" spans="1:26" x14ac:dyDescent="0.25">
      <c r="A311" s="180">
        <f t="shared" si="39"/>
        <v>300</v>
      </c>
      <c r="B311" s="296"/>
      <c r="C311" s="306"/>
      <c r="D311" s="304"/>
      <c r="E311" s="305"/>
      <c r="F311" s="296"/>
      <c r="G311" s="216">
        <f t="shared" si="32"/>
        <v>0</v>
      </c>
      <c r="H311" s="279">
        <f t="shared" si="33"/>
        <v>0</v>
      </c>
      <c r="I311" s="280"/>
      <c r="J311" s="202" t="e">
        <f>IF(I311=("Comisario"),(VLOOKUP(I311,'Simulador Piramide-Salarios'!$F$57:$J$74,5,0)),(IF(I311=("Inspector General"),(VLOOKUP(I311,'Simulador Piramide-Salarios'!$F$57:$J$74,5,0)),(IF(I311=("Subinspector"),(VLOOKUP(I311,'Simulador Piramide-Salarios'!$F$57:$J$74,5,0)),(IF(I311=("Inspector"),(VLOOKUP(I311,'Simulador Piramide-Salarios'!$F$57:$J$74,5,0)),(IF(I311=("Inspector Jefe"),(VLOOKUP(I311,'Simulador Piramide-Salarios'!$F$57:$J$74,5,0)),(IF((IF((VLOOKUP(I311,'Simulador Piramide-Salarios'!$F$57:$J$74,3,0))&gt;0,(VLOOKUP(I311,'Simulador Piramide-Salarios'!$F$57:$J$74,3,0)),(VLOOKUP(I311,'Simulador Piramide-Salarios'!$E$57:$J$74,5,0))))&gt;0,(IF((VLOOKUP(I311,'Simulador Piramide-Salarios'!$F$57:$J$74,3,0))&gt;0,(VLOOKUP(I311,'Simulador Piramide-Salarios'!$F$57:$J$74,3,0)),(VLOOKUP(I311,'Simulador Piramide-Salarios'!$E$57:$J$74,5,0)))),(VLOOKUP(I311,'Simulador Piramide-Salarios'!$D$57:$J$74,7,0)))))))))))))</f>
        <v>#N/A</v>
      </c>
      <c r="K311" s="200" t="e">
        <f t="shared" si="34"/>
        <v>#N/A</v>
      </c>
      <c r="L311" s="200" t="e">
        <f t="shared" si="35"/>
        <v>#N/A</v>
      </c>
      <c r="M311" s="211" t="e">
        <f t="shared" si="36"/>
        <v>#N/A</v>
      </c>
      <c r="N311" s="201" t="e">
        <f t="shared" si="37"/>
        <v>#N/A</v>
      </c>
      <c r="O311" s="198">
        <v>0</v>
      </c>
      <c r="P311" s="198">
        <v>0</v>
      </c>
      <c r="Q311" s="200" t="e">
        <f t="shared" si="38"/>
        <v>#N/A</v>
      </c>
      <c r="Z311" s="260"/>
    </row>
    <row r="312" spans="1:26" x14ac:dyDescent="0.25">
      <c r="A312" s="180">
        <f t="shared" si="39"/>
        <v>301</v>
      </c>
      <c r="B312" s="296"/>
      <c r="C312" s="306"/>
      <c r="D312" s="304"/>
      <c r="E312" s="305"/>
      <c r="F312" s="296"/>
      <c r="G312" s="216">
        <f t="shared" si="32"/>
        <v>0</v>
      </c>
      <c r="H312" s="279">
        <f t="shared" si="33"/>
        <v>0</v>
      </c>
      <c r="I312" s="280"/>
      <c r="J312" s="202" t="e">
        <f>IF(I312=("Comisario"),(VLOOKUP(I312,'Simulador Piramide-Salarios'!$F$57:$J$74,5,0)),(IF(I312=("Inspector General"),(VLOOKUP(I312,'Simulador Piramide-Salarios'!$F$57:$J$74,5,0)),(IF(I312=("Subinspector"),(VLOOKUP(I312,'Simulador Piramide-Salarios'!$F$57:$J$74,5,0)),(IF(I312=("Inspector"),(VLOOKUP(I312,'Simulador Piramide-Salarios'!$F$57:$J$74,5,0)),(IF(I312=("Inspector Jefe"),(VLOOKUP(I312,'Simulador Piramide-Salarios'!$F$57:$J$74,5,0)),(IF((IF((VLOOKUP(I312,'Simulador Piramide-Salarios'!$F$57:$J$74,3,0))&gt;0,(VLOOKUP(I312,'Simulador Piramide-Salarios'!$F$57:$J$74,3,0)),(VLOOKUP(I312,'Simulador Piramide-Salarios'!$E$57:$J$74,5,0))))&gt;0,(IF((VLOOKUP(I312,'Simulador Piramide-Salarios'!$F$57:$J$74,3,0))&gt;0,(VLOOKUP(I312,'Simulador Piramide-Salarios'!$F$57:$J$74,3,0)),(VLOOKUP(I312,'Simulador Piramide-Salarios'!$E$57:$J$74,5,0)))),(VLOOKUP(I312,'Simulador Piramide-Salarios'!$D$57:$J$74,7,0)))))))))))))</f>
        <v>#N/A</v>
      </c>
      <c r="K312" s="200" t="e">
        <f t="shared" si="34"/>
        <v>#N/A</v>
      </c>
      <c r="L312" s="200" t="e">
        <f t="shared" si="35"/>
        <v>#N/A</v>
      </c>
      <c r="M312" s="211" t="e">
        <f t="shared" si="36"/>
        <v>#N/A</v>
      </c>
      <c r="N312" s="201" t="e">
        <f t="shared" si="37"/>
        <v>#N/A</v>
      </c>
      <c r="O312" s="198">
        <v>0</v>
      </c>
      <c r="P312" s="198">
        <v>0</v>
      </c>
      <c r="Q312" s="200" t="e">
        <f t="shared" si="38"/>
        <v>#N/A</v>
      </c>
      <c r="Z312" s="260"/>
    </row>
    <row r="313" spans="1:26" x14ac:dyDescent="0.25">
      <c r="A313" s="180">
        <f t="shared" si="39"/>
        <v>302</v>
      </c>
      <c r="B313" s="296"/>
      <c r="C313" s="306"/>
      <c r="D313" s="304"/>
      <c r="E313" s="305"/>
      <c r="F313" s="296"/>
      <c r="G313" s="216">
        <f t="shared" si="32"/>
        <v>0</v>
      </c>
      <c r="H313" s="279">
        <f t="shared" si="33"/>
        <v>0</v>
      </c>
      <c r="I313" s="280"/>
      <c r="J313" s="202" t="e">
        <f>IF(I313=("Comisario"),(VLOOKUP(I313,'Simulador Piramide-Salarios'!$F$57:$J$74,5,0)),(IF(I313=("Inspector General"),(VLOOKUP(I313,'Simulador Piramide-Salarios'!$F$57:$J$74,5,0)),(IF(I313=("Subinspector"),(VLOOKUP(I313,'Simulador Piramide-Salarios'!$F$57:$J$74,5,0)),(IF(I313=("Inspector"),(VLOOKUP(I313,'Simulador Piramide-Salarios'!$F$57:$J$74,5,0)),(IF(I313=("Inspector Jefe"),(VLOOKUP(I313,'Simulador Piramide-Salarios'!$F$57:$J$74,5,0)),(IF((IF((VLOOKUP(I313,'Simulador Piramide-Salarios'!$F$57:$J$74,3,0))&gt;0,(VLOOKUP(I313,'Simulador Piramide-Salarios'!$F$57:$J$74,3,0)),(VLOOKUP(I313,'Simulador Piramide-Salarios'!$E$57:$J$74,5,0))))&gt;0,(IF((VLOOKUP(I313,'Simulador Piramide-Salarios'!$F$57:$J$74,3,0))&gt;0,(VLOOKUP(I313,'Simulador Piramide-Salarios'!$F$57:$J$74,3,0)),(VLOOKUP(I313,'Simulador Piramide-Salarios'!$E$57:$J$74,5,0)))),(VLOOKUP(I313,'Simulador Piramide-Salarios'!$D$57:$J$74,7,0)))))))))))))</f>
        <v>#N/A</v>
      </c>
      <c r="K313" s="200" t="e">
        <f t="shared" si="34"/>
        <v>#N/A</v>
      </c>
      <c r="L313" s="200" t="e">
        <f t="shared" si="35"/>
        <v>#N/A</v>
      </c>
      <c r="M313" s="211" t="e">
        <f t="shared" si="36"/>
        <v>#N/A</v>
      </c>
      <c r="N313" s="201" t="e">
        <f t="shared" si="37"/>
        <v>#N/A</v>
      </c>
      <c r="O313" s="198">
        <v>0</v>
      </c>
      <c r="P313" s="198">
        <v>0</v>
      </c>
      <c r="Q313" s="200" t="e">
        <f t="shared" si="38"/>
        <v>#N/A</v>
      </c>
      <c r="Z313" s="260"/>
    </row>
    <row r="314" spans="1:26" x14ac:dyDescent="0.25">
      <c r="A314" s="180">
        <f t="shared" si="39"/>
        <v>303</v>
      </c>
      <c r="B314" s="296"/>
      <c r="C314" s="306"/>
      <c r="D314" s="304"/>
      <c r="E314" s="305"/>
      <c r="F314" s="296"/>
      <c r="G314" s="216">
        <f t="shared" si="32"/>
        <v>0</v>
      </c>
      <c r="H314" s="279">
        <f t="shared" si="33"/>
        <v>0</v>
      </c>
      <c r="I314" s="280"/>
      <c r="J314" s="202" t="e">
        <f>IF(I314=("Comisario"),(VLOOKUP(I314,'Simulador Piramide-Salarios'!$F$57:$J$74,5,0)),(IF(I314=("Inspector General"),(VLOOKUP(I314,'Simulador Piramide-Salarios'!$F$57:$J$74,5,0)),(IF(I314=("Subinspector"),(VLOOKUP(I314,'Simulador Piramide-Salarios'!$F$57:$J$74,5,0)),(IF(I314=("Inspector"),(VLOOKUP(I314,'Simulador Piramide-Salarios'!$F$57:$J$74,5,0)),(IF(I314=("Inspector Jefe"),(VLOOKUP(I314,'Simulador Piramide-Salarios'!$F$57:$J$74,5,0)),(IF((IF((VLOOKUP(I314,'Simulador Piramide-Salarios'!$F$57:$J$74,3,0))&gt;0,(VLOOKUP(I314,'Simulador Piramide-Salarios'!$F$57:$J$74,3,0)),(VLOOKUP(I314,'Simulador Piramide-Salarios'!$E$57:$J$74,5,0))))&gt;0,(IF((VLOOKUP(I314,'Simulador Piramide-Salarios'!$F$57:$J$74,3,0))&gt;0,(VLOOKUP(I314,'Simulador Piramide-Salarios'!$F$57:$J$74,3,0)),(VLOOKUP(I314,'Simulador Piramide-Salarios'!$E$57:$J$74,5,0)))),(VLOOKUP(I314,'Simulador Piramide-Salarios'!$D$57:$J$74,7,0)))))))))))))</f>
        <v>#N/A</v>
      </c>
      <c r="K314" s="200" t="e">
        <f t="shared" si="34"/>
        <v>#N/A</v>
      </c>
      <c r="L314" s="200" t="e">
        <f t="shared" si="35"/>
        <v>#N/A</v>
      </c>
      <c r="M314" s="211" t="e">
        <f t="shared" si="36"/>
        <v>#N/A</v>
      </c>
      <c r="N314" s="201" t="e">
        <f t="shared" si="37"/>
        <v>#N/A</v>
      </c>
      <c r="O314" s="198">
        <v>0</v>
      </c>
      <c r="P314" s="198">
        <v>0</v>
      </c>
      <c r="Q314" s="200" t="e">
        <f t="shared" si="38"/>
        <v>#N/A</v>
      </c>
      <c r="Z314" s="260"/>
    </row>
    <row r="315" spans="1:26" x14ac:dyDescent="0.25">
      <c r="A315" s="180">
        <f t="shared" si="39"/>
        <v>304</v>
      </c>
      <c r="B315" s="296"/>
      <c r="C315" s="306"/>
      <c r="D315" s="304"/>
      <c r="E315" s="305"/>
      <c r="F315" s="296"/>
      <c r="G315" s="216">
        <f t="shared" si="32"/>
        <v>0</v>
      </c>
      <c r="H315" s="279">
        <f t="shared" si="33"/>
        <v>0</v>
      </c>
      <c r="I315" s="280"/>
      <c r="J315" s="202" t="e">
        <f>IF(I315=("Comisario"),(VLOOKUP(I315,'Simulador Piramide-Salarios'!$F$57:$J$74,5,0)),(IF(I315=("Inspector General"),(VLOOKUP(I315,'Simulador Piramide-Salarios'!$F$57:$J$74,5,0)),(IF(I315=("Subinspector"),(VLOOKUP(I315,'Simulador Piramide-Salarios'!$F$57:$J$74,5,0)),(IF(I315=("Inspector"),(VLOOKUP(I315,'Simulador Piramide-Salarios'!$F$57:$J$74,5,0)),(IF(I315=("Inspector Jefe"),(VLOOKUP(I315,'Simulador Piramide-Salarios'!$F$57:$J$74,5,0)),(IF((IF((VLOOKUP(I315,'Simulador Piramide-Salarios'!$F$57:$J$74,3,0))&gt;0,(VLOOKUP(I315,'Simulador Piramide-Salarios'!$F$57:$J$74,3,0)),(VLOOKUP(I315,'Simulador Piramide-Salarios'!$E$57:$J$74,5,0))))&gt;0,(IF((VLOOKUP(I315,'Simulador Piramide-Salarios'!$F$57:$J$74,3,0))&gt;0,(VLOOKUP(I315,'Simulador Piramide-Salarios'!$F$57:$J$74,3,0)),(VLOOKUP(I315,'Simulador Piramide-Salarios'!$E$57:$J$74,5,0)))),(VLOOKUP(I315,'Simulador Piramide-Salarios'!$D$57:$J$74,7,0)))))))))))))</f>
        <v>#N/A</v>
      </c>
      <c r="K315" s="200" t="e">
        <f t="shared" si="34"/>
        <v>#N/A</v>
      </c>
      <c r="L315" s="200" t="e">
        <f t="shared" si="35"/>
        <v>#N/A</v>
      </c>
      <c r="M315" s="211" t="e">
        <f t="shared" si="36"/>
        <v>#N/A</v>
      </c>
      <c r="N315" s="201" t="e">
        <f t="shared" si="37"/>
        <v>#N/A</v>
      </c>
      <c r="O315" s="198">
        <v>0</v>
      </c>
      <c r="P315" s="198">
        <v>0</v>
      </c>
      <c r="Q315" s="200" t="e">
        <f t="shared" si="38"/>
        <v>#N/A</v>
      </c>
      <c r="Z315" s="260"/>
    </row>
    <row r="316" spans="1:26" x14ac:dyDescent="0.25">
      <c r="A316" s="180">
        <f t="shared" si="39"/>
        <v>305</v>
      </c>
      <c r="B316" s="296"/>
      <c r="C316" s="306"/>
      <c r="D316" s="304"/>
      <c r="E316" s="305"/>
      <c r="F316" s="296"/>
      <c r="G316" s="216">
        <f t="shared" si="32"/>
        <v>0</v>
      </c>
      <c r="H316" s="279">
        <f t="shared" si="33"/>
        <v>0</v>
      </c>
      <c r="I316" s="280"/>
      <c r="J316" s="202" t="e">
        <f>IF(I316=("Comisario"),(VLOOKUP(I316,'Simulador Piramide-Salarios'!$F$57:$J$74,5,0)),(IF(I316=("Inspector General"),(VLOOKUP(I316,'Simulador Piramide-Salarios'!$F$57:$J$74,5,0)),(IF(I316=("Subinspector"),(VLOOKUP(I316,'Simulador Piramide-Salarios'!$F$57:$J$74,5,0)),(IF(I316=("Inspector"),(VLOOKUP(I316,'Simulador Piramide-Salarios'!$F$57:$J$74,5,0)),(IF(I316=("Inspector Jefe"),(VLOOKUP(I316,'Simulador Piramide-Salarios'!$F$57:$J$74,5,0)),(IF((IF((VLOOKUP(I316,'Simulador Piramide-Salarios'!$F$57:$J$74,3,0))&gt;0,(VLOOKUP(I316,'Simulador Piramide-Salarios'!$F$57:$J$74,3,0)),(VLOOKUP(I316,'Simulador Piramide-Salarios'!$E$57:$J$74,5,0))))&gt;0,(IF((VLOOKUP(I316,'Simulador Piramide-Salarios'!$F$57:$J$74,3,0))&gt;0,(VLOOKUP(I316,'Simulador Piramide-Salarios'!$F$57:$J$74,3,0)),(VLOOKUP(I316,'Simulador Piramide-Salarios'!$E$57:$J$74,5,0)))),(VLOOKUP(I316,'Simulador Piramide-Salarios'!$D$57:$J$74,7,0)))))))))))))</f>
        <v>#N/A</v>
      </c>
      <c r="K316" s="200" t="e">
        <f t="shared" si="34"/>
        <v>#N/A</v>
      </c>
      <c r="L316" s="200" t="e">
        <f t="shared" si="35"/>
        <v>#N/A</v>
      </c>
      <c r="M316" s="211" t="e">
        <f t="shared" si="36"/>
        <v>#N/A</v>
      </c>
      <c r="N316" s="201" t="e">
        <f t="shared" si="37"/>
        <v>#N/A</v>
      </c>
      <c r="O316" s="198">
        <v>0</v>
      </c>
      <c r="P316" s="198">
        <v>0</v>
      </c>
      <c r="Q316" s="200" t="e">
        <f t="shared" si="38"/>
        <v>#N/A</v>
      </c>
      <c r="Z316" s="260"/>
    </row>
    <row r="317" spans="1:26" x14ac:dyDescent="0.25">
      <c r="A317" s="180">
        <f t="shared" si="39"/>
        <v>306</v>
      </c>
      <c r="B317" s="296"/>
      <c r="C317" s="306"/>
      <c r="D317" s="304"/>
      <c r="E317" s="305"/>
      <c r="F317" s="296"/>
      <c r="G317" s="216">
        <f t="shared" si="32"/>
        <v>0</v>
      </c>
      <c r="H317" s="279">
        <f t="shared" si="33"/>
        <v>0</v>
      </c>
      <c r="I317" s="280"/>
      <c r="J317" s="202" t="e">
        <f>IF(I317=("Comisario"),(VLOOKUP(I317,'Simulador Piramide-Salarios'!$F$57:$J$74,5,0)),(IF(I317=("Inspector General"),(VLOOKUP(I317,'Simulador Piramide-Salarios'!$F$57:$J$74,5,0)),(IF(I317=("Subinspector"),(VLOOKUP(I317,'Simulador Piramide-Salarios'!$F$57:$J$74,5,0)),(IF(I317=("Inspector"),(VLOOKUP(I317,'Simulador Piramide-Salarios'!$F$57:$J$74,5,0)),(IF(I317=("Inspector Jefe"),(VLOOKUP(I317,'Simulador Piramide-Salarios'!$F$57:$J$74,5,0)),(IF((IF((VLOOKUP(I317,'Simulador Piramide-Salarios'!$F$57:$J$74,3,0))&gt;0,(VLOOKUP(I317,'Simulador Piramide-Salarios'!$F$57:$J$74,3,0)),(VLOOKUP(I317,'Simulador Piramide-Salarios'!$E$57:$J$74,5,0))))&gt;0,(IF((VLOOKUP(I317,'Simulador Piramide-Salarios'!$F$57:$J$74,3,0))&gt;0,(VLOOKUP(I317,'Simulador Piramide-Salarios'!$F$57:$J$74,3,0)),(VLOOKUP(I317,'Simulador Piramide-Salarios'!$E$57:$J$74,5,0)))),(VLOOKUP(I317,'Simulador Piramide-Salarios'!$D$57:$J$74,7,0)))))))))))))</f>
        <v>#N/A</v>
      </c>
      <c r="K317" s="200" t="e">
        <f t="shared" si="34"/>
        <v>#N/A</v>
      </c>
      <c r="L317" s="200" t="e">
        <f t="shared" si="35"/>
        <v>#N/A</v>
      </c>
      <c r="M317" s="211" t="e">
        <f t="shared" si="36"/>
        <v>#N/A</v>
      </c>
      <c r="N317" s="201" t="e">
        <f t="shared" si="37"/>
        <v>#N/A</v>
      </c>
      <c r="O317" s="198">
        <v>0</v>
      </c>
      <c r="P317" s="198">
        <v>0</v>
      </c>
      <c r="Q317" s="200" t="e">
        <f t="shared" si="38"/>
        <v>#N/A</v>
      </c>
      <c r="Z317" s="260"/>
    </row>
    <row r="318" spans="1:26" x14ac:dyDescent="0.25">
      <c r="A318" s="180">
        <f t="shared" si="39"/>
        <v>307</v>
      </c>
      <c r="B318" s="296"/>
      <c r="C318" s="306"/>
      <c r="D318" s="304"/>
      <c r="E318" s="305"/>
      <c r="F318" s="296"/>
      <c r="G318" s="216">
        <f t="shared" si="32"/>
        <v>0</v>
      </c>
      <c r="H318" s="279">
        <f t="shared" si="33"/>
        <v>0</v>
      </c>
      <c r="I318" s="280"/>
      <c r="J318" s="202" t="e">
        <f>IF(I318=("Comisario"),(VLOOKUP(I318,'Simulador Piramide-Salarios'!$F$57:$J$74,5,0)),(IF(I318=("Inspector General"),(VLOOKUP(I318,'Simulador Piramide-Salarios'!$F$57:$J$74,5,0)),(IF(I318=("Subinspector"),(VLOOKUP(I318,'Simulador Piramide-Salarios'!$F$57:$J$74,5,0)),(IF(I318=("Inspector"),(VLOOKUP(I318,'Simulador Piramide-Salarios'!$F$57:$J$74,5,0)),(IF(I318=("Inspector Jefe"),(VLOOKUP(I318,'Simulador Piramide-Salarios'!$F$57:$J$74,5,0)),(IF((IF((VLOOKUP(I318,'Simulador Piramide-Salarios'!$F$57:$J$74,3,0))&gt;0,(VLOOKUP(I318,'Simulador Piramide-Salarios'!$F$57:$J$74,3,0)),(VLOOKUP(I318,'Simulador Piramide-Salarios'!$E$57:$J$74,5,0))))&gt;0,(IF((VLOOKUP(I318,'Simulador Piramide-Salarios'!$F$57:$J$74,3,0))&gt;0,(VLOOKUP(I318,'Simulador Piramide-Salarios'!$F$57:$J$74,3,0)),(VLOOKUP(I318,'Simulador Piramide-Salarios'!$E$57:$J$74,5,0)))),(VLOOKUP(I318,'Simulador Piramide-Salarios'!$D$57:$J$74,7,0)))))))))))))</f>
        <v>#N/A</v>
      </c>
      <c r="K318" s="200" t="e">
        <f t="shared" si="34"/>
        <v>#N/A</v>
      </c>
      <c r="L318" s="200" t="e">
        <f t="shared" si="35"/>
        <v>#N/A</v>
      </c>
      <c r="M318" s="211" t="e">
        <f t="shared" si="36"/>
        <v>#N/A</v>
      </c>
      <c r="N318" s="201" t="e">
        <f t="shared" si="37"/>
        <v>#N/A</v>
      </c>
      <c r="O318" s="198">
        <v>0</v>
      </c>
      <c r="P318" s="198">
        <v>0</v>
      </c>
      <c r="Q318" s="200" t="e">
        <f t="shared" si="38"/>
        <v>#N/A</v>
      </c>
      <c r="Z318" s="260"/>
    </row>
    <row r="319" spans="1:26" x14ac:dyDescent="0.25">
      <c r="A319" s="180">
        <f t="shared" si="39"/>
        <v>308</v>
      </c>
      <c r="B319" s="296"/>
      <c r="C319" s="306"/>
      <c r="D319" s="304"/>
      <c r="E319" s="305"/>
      <c r="F319" s="296"/>
      <c r="G319" s="216">
        <f t="shared" si="32"/>
        <v>0</v>
      </c>
      <c r="H319" s="279">
        <f t="shared" si="33"/>
        <v>0</v>
      </c>
      <c r="I319" s="280"/>
      <c r="J319" s="202" t="e">
        <f>IF(I319=("Comisario"),(VLOOKUP(I319,'Simulador Piramide-Salarios'!$F$57:$J$74,5,0)),(IF(I319=("Inspector General"),(VLOOKUP(I319,'Simulador Piramide-Salarios'!$F$57:$J$74,5,0)),(IF(I319=("Subinspector"),(VLOOKUP(I319,'Simulador Piramide-Salarios'!$F$57:$J$74,5,0)),(IF(I319=("Inspector"),(VLOOKUP(I319,'Simulador Piramide-Salarios'!$F$57:$J$74,5,0)),(IF(I319=("Inspector Jefe"),(VLOOKUP(I319,'Simulador Piramide-Salarios'!$F$57:$J$74,5,0)),(IF((IF((VLOOKUP(I319,'Simulador Piramide-Salarios'!$F$57:$J$74,3,0))&gt;0,(VLOOKUP(I319,'Simulador Piramide-Salarios'!$F$57:$J$74,3,0)),(VLOOKUP(I319,'Simulador Piramide-Salarios'!$E$57:$J$74,5,0))))&gt;0,(IF((VLOOKUP(I319,'Simulador Piramide-Salarios'!$F$57:$J$74,3,0))&gt;0,(VLOOKUP(I319,'Simulador Piramide-Salarios'!$F$57:$J$74,3,0)),(VLOOKUP(I319,'Simulador Piramide-Salarios'!$E$57:$J$74,5,0)))),(VLOOKUP(I319,'Simulador Piramide-Salarios'!$D$57:$J$74,7,0)))))))))))))</f>
        <v>#N/A</v>
      </c>
      <c r="K319" s="200" t="e">
        <f t="shared" si="34"/>
        <v>#N/A</v>
      </c>
      <c r="L319" s="200" t="e">
        <f t="shared" si="35"/>
        <v>#N/A</v>
      </c>
      <c r="M319" s="211" t="e">
        <f t="shared" si="36"/>
        <v>#N/A</v>
      </c>
      <c r="N319" s="201" t="e">
        <f t="shared" si="37"/>
        <v>#N/A</v>
      </c>
      <c r="O319" s="198">
        <v>0</v>
      </c>
      <c r="P319" s="198">
        <v>0</v>
      </c>
      <c r="Q319" s="200" t="e">
        <f t="shared" si="38"/>
        <v>#N/A</v>
      </c>
      <c r="Z319" s="260"/>
    </row>
    <row r="320" spans="1:26" x14ac:dyDescent="0.25">
      <c r="A320" s="180">
        <f t="shared" si="39"/>
        <v>309</v>
      </c>
      <c r="B320" s="296"/>
      <c r="C320" s="306"/>
      <c r="D320" s="304"/>
      <c r="E320" s="305"/>
      <c r="F320" s="296"/>
      <c r="G320" s="216">
        <f t="shared" si="32"/>
        <v>0</v>
      </c>
      <c r="H320" s="279">
        <f t="shared" si="33"/>
        <v>0</v>
      </c>
      <c r="I320" s="280"/>
      <c r="J320" s="202" t="e">
        <f>IF(I320=("Comisario"),(VLOOKUP(I320,'Simulador Piramide-Salarios'!$F$57:$J$74,5,0)),(IF(I320=("Inspector General"),(VLOOKUP(I320,'Simulador Piramide-Salarios'!$F$57:$J$74,5,0)),(IF(I320=("Subinspector"),(VLOOKUP(I320,'Simulador Piramide-Salarios'!$F$57:$J$74,5,0)),(IF(I320=("Inspector"),(VLOOKUP(I320,'Simulador Piramide-Salarios'!$F$57:$J$74,5,0)),(IF(I320=("Inspector Jefe"),(VLOOKUP(I320,'Simulador Piramide-Salarios'!$F$57:$J$74,5,0)),(IF((IF((VLOOKUP(I320,'Simulador Piramide-Salarios'!$F$57:$J$74,3,0))&gt;0,(VLOOKUP(I320,'Simulador Piramide-Salarios'!$F$57:$J$74,3,0)),(VLOOKUP(I320,'Simulador Piramide-Salarios'!$E$57:$J$74,5,0))))&gt;0,(IF((VLOOKUP(I320,'Simulador Piramide-Salarios'!$F$57:$J$74,3,0))&gt;0,(VLOOKUP(I320,'Simulador Piramide-Salarios'!$F$57:$J$74,3,0)),(VLOOKUP(I320,'Simulador Piramide-Salarios'!$E$57:$J$74,5,0)))),(VLOOKUP(I320,'Simulador Piramide-Salarios'!$D$57:$J$74,7,0)))))))))))))</f>
        <v>#N/A</v>
      </c>
      <c r="K320" s="200" t="e">
        <f t="shared" si="34"/>
        <v>#N/A</v>
      </c>
      <c r="L320" s="200" t="e">
        <f t="shared" si="35"/>
        <v>#N/A</v>
      </c>
      <c r="M320" s="211" t="e">
        <f t="shared" si="36"/>
        <v>#N/A</v>
      </c>
      <c r="N320" s="201" t="e">
        <f t="shared" si="37"/>
        <v>#N/A</v>
      </c>
      <c r="O320" s="198">
        <v>0</v>
      </c>
      <c r="P320" s="198">
        <v>0</v>
      </c>
      <c r="Q320" s="200" t="e">
        <f t="shared" si="38"/>
        <v>#N/A</v>
      </c>
      <c r="Z320" s="260"/>
    </row>
    <row r="321" spans="1:26" x14ac:dyDescent="0.25">
      <c r="A321" s="180">
        <f t="shared" si="39"/>
        <v>310</v>
      </c>
      <c r="B321" s="296"/>
      <c r="C321" s="306"/>
      <c r="D321" s="304"/>
      <c r="E321" s="305"/>
      <c r="F321" s="296"/>
      <c r="G321" s="216">
        <f t="shared" si="32"/>
        <v>0</v>
      </c>
      <c r="H321" s="279">
        <f t="shared" si="33"/>
        <v>0</v>
      </c>
      <c r="I321" s="280"/>
      <c r="J321" s="202" t="e">
        <f>IF(I321=("Comisario"),(VLOOKUP(I321,'Simulador Piramide-Salarios'!$F$57:$J$74,5,0)),(IF(I321=("Inspector General"),(VLOOKUP(I321,'Simulador Piramide-Salarios'!$F$57:$J$74,5,0)),(IF(I321=("Subinspector"),(VLOOKUP(I321,'Simulador Piramide-Salarios'!$F$57:$J$74,5,0)),(IF(I321=("Inspector"),(VLOOKUP(I321,'Simulador Piramide-Salarios'!$F$57:$J$74,5,0)),(IF(I321=("Inspector Jefe"),(VLOOKUP(I321,'Simulador Piramide-Salarios'!$F$57:$J$74,5,0)),(IF((IF((VLOOKUP(I321,'Simulador Piramide-Salarios'!$F$57:$J$74,3,0))&gt;0,(VLOOKUP(I321,'Simulador Piramide-Salarios'!$F$57:$J$74,3,0)),(VLOOKUP(I321,'Simulador Piramide-Salarios'!$E$57:$J$74,5,0))))&gt;0,(IF((VLOOKUP(I321,'Simulador Piramide-Salarios'!$F$57:$J$74,3,0))&gt;0,(VLOOKUP(I321,'Simulador Piramide-Salarios'!$F$57:$J$74,3,0)),(VLOOKUP(I321,'Simulador Piramide-Salarios'!$E$57:$J$74,5,0)))),(VLOOKUP(I321,'Simulador Piramide-Salarios'!$D$57:$J$74,7,0)))))))))))))</f>
        <v>#N/A</v>
      </c>
      <c r="K321" s="200" t="e">
        <f t="shared" si="34"/>
        <v>#N/A</v>
      </c>
      <c r="L321" s="200" t="e">
        <f t="shared" si="35"/>
        <v>#N/A</v>
      </c>
      <c r="M321" s="211" t="e">
        <f t="shared" si="36"/>
        <v>#N/A</v>
      </c>
      <c r="N321" s="201" t="e">
        <f t="shared" si="37"/>
        <v>#N/A</v>
      </c>
      <c r="O321" s="198">
        <v>0</v>
      </c>
      <c r="P321" s="198">
        <v>0</v>
      </c>
      <c r="Q321" s="200" t="e">
        <f t="shared" si="38"/>
        <v>#N/A</v>
      </c>
      <c r="Z321" s="260"/>
    </row>
    <row r="322" spans="1:26" x14ac:dyDescent="0.25">
      <c r="A322" s="180">
        <f t="shared" si="39"/>
        <v>311</v>
      </c>
      <c r="B322" s="296"/>
      <c r="C322" s="306"/>
      <c r="D322" s="304"/>
      <c r="E322" s="305"/>
      <c r="F322" s="296"/>
      <c r="G322" s="216">
        <f t="shared" si="32"/>
        <v>0</v>
      </c>
      <c r="H322" s="279">
        <f t="shared" si="33"/>
        <v>0</v>
      </c>
      <c r="I322" s="280"/>
      <c r="J322" s="202" t="e">
        <f>IF(I322=("Comisario"),(VLOOKUP(I322,'Simulador Piramide-Salarios'!$F$57:$J$74,5,0)),(IF(I322=("Inspector General"),(VLOOKUP(I322,'Simulador Piramide-Salarios'!$F$57:$J$74,5,0)),(IF(I322=("Subinspector"),(VLOOKUP(I322,'Simulador Piramide-Salarios'!$F$57:$J$74,5,0)),(IF(I322=("Inspector"),(VLOOKUP(I322,'Simulador Piramide-Salarios'!$F$57:$J$74,5,0)),(IF(I322=("Inspector Jefe"),(VLOOKUP(I322,'Simulador Piramide-Salarios'!$F$57:$J$74,5,0)),(IF((IF((VLOOKUP(I322,'Simulador Piramide-Salarios'!$F$57:$J$74,3,0))&gt;0,(VLOOKUP(I322,'Simulador Piramide-Salarios'!$F$57:$J$74,3,0)),(VLOOKUP(I322,'Simulador Piramide-Salarios'!$E$57:$J$74,5,0))))&gt;0,(IF((VLOOKUP(I322,'Simulador Piramide-Salarios'!$F$57:$J$74,3,0))&gt;0,(VLOOKUP(I322,'Simulador Piramide-Salarios'!$F$57:$J$74,3,0)),(VLOOKUP(I322,'Simulador Piramide-Salarios'!$E$57:$J$74,5,0)))),(VLOOKUP(I322,'Simulador Piramide-Salarios'!$D$57:$J$74,7,0)))))))))))))</f>
        <v>#N/A</v>
      </c>
      <c r="K322" s="200" t="e">
        <f t="shared" si="34"/>
        <v>#N/A</v>
      </c>
      <c r="L322" s="200" t="e">
        <f t="shared" si="35"/>
        <v>#N/A</v>
      </c>
      <c r="M322" s="211" t="e">
        <f t="shared" si="36"/>
        <v>#N/A</v>
      </c>
      <c r="N322" s="201" t="e">
        <f t="shared" si="37"/>
        <v>#N/A</v>
      </c>
      <c r="O322" s="198">
        <v>0</v>
      </c>
      <c r="P322" s="198">
        <v>0</v>
      </c>
      <c r="Q322" s="200" t="e">
        <f t="shared" si="38"/>
        <v>#N/A</v>
      </c>
      <c r="Z322" s="260"/>
    </row>
    <row r="323" spans="1:26" x14ac:dyDescent="0.25">
      <c r="A323" s="180">
        <f t="shared" si="39"/>
        <v>312</v>
      </c>
      <c r="B323" s="296"/>
      <c r="C323" s="306"/>
      <c r="D323" s="304"/>
      <c r="E323" s="305"/>
      <c r="F323" s="296"/>
      <c r="G323" s="216">
        <f t="shared" si="32"/>
        <v>0</v>
      </c>
      <c r="H323" s="279">
        <f t="shared" si="33"/>
        <v>0</v>
      </c>
      <c r="I323" s="280"/>
      <c r="J323" s="202" t="e">
        <f>IF(I323=("Comisario"),(VLOOKUP(I323,'Simulador Piramide-Salarios'!$F$57:$J$74,5,0)),(IF(I323=("Inspector General"),(VLOOKUP(I323,'Simulador Piramide-Salarios'!$F$57:$J$74,5,0)),(IF(I323=("Subinspector"),(VLOOKUP(I323,'Simulador Piramide-Salarios'!$F$57:$J$74,5,0)),(IF(I323=("Inspector"),(VLOOKUP(I323,'Simulador Piramide-Salarios'!$F$57:$J$74,5,0)),(IF(I323=("Inspector Jefe"),(VLOOKUP(I323,'Simulador Piramide-Salarios'!$F$57:$J$74,5,0)),(IF((IF((VLOOKUP(I323,'Simulador Piramide-Salarios'!$F$57:$J$74,3,0))&gt;0,(VLOOKUP(I323,'Simulador Piramide-Salarios'!$F$57:$J$74,3,0)),(VLOOKUP(I323,'Simulador Piramide-Salarios'!$E$57:$J$74,5,0))))&gt;0,(IF((VLOOKUP(I323,'Simulador Piramide-Salarios'!$F$57:$J$74,3,0))&gt;0,(VLOOKUP(I323,'Simulador Piramide-Salarios'!$F$57:$J$74,3,0)),(VLOOKUP(I323,'Simulador Piramide-Salarios'!$E$57:$J$74,5,0)))),(VLOOKUP(I323,'Simulador Piramide-Salarios'!$D$57:$J$74,7,0)))))))))))))</f>
        <v>#N/A</v>
      </c>
      <c r="K323" s="200" t="e">
        <f t="shared" si="34"/>
        <v>#N/A</v>
      </c>
      <c r="L323" s="200" t="e">
        <f t="shared" si="35"/>
        <v>#N/A</v>
      </c>
      <c r="M323" s="211" t="e">
        <f t="shared" si="36"/>
        <v>#N/A</v>
      </c>
      <c r="N323" s="201" t="e">
        <f t="shared" si="37"/>
        <v>#N/A</v>
      </c>
      <c r="O323" s="198">
        <v>0</v>
      </c>
      <c r="P323" s="198">
        <v>0</v>
      </c>
      <c r="Q323" s="200" t="e">
        <f t="shared" si="38"/>
        <v>#N/A</v>
      </c>
      <c r="Z323" s="260"/>
    </row>
    <row r="324" spans="1:26" x14ac:dyDescent="0.25">
      <c r="A324" s="180">
        <f t="shared" si="39"/>
        <v>313</v>
      </c>
      <c r="B324" s="296"/>
      <c r="C324" s="306"/>
      <c r="D324" s="304"/>
      <c r="E324" s="305"/>
      <c r="F324" s="296"/>
      <c r="G324" s="216">
        <f t="shared" si="32"/>
        <v>0</v>
      </c>
      <c r="H324" s="279">
        <f t="shared" si="33"/>
        <v>0</v>
      </c>
      <c r="I324" s="280"/>
      <c r="J324" s="202" t="e">
        <f>IF(I324=("Comisario"),(VLOOKUP(I324,'Simulador Piramide-Salarios'!$F$57:$J$74,5,0)),(IF(I324=("Inspector General"),(VLOOKUP(I324,'Simulador Piramide-Salarios'!$F$57:$J$74,5,0)),(IF(I324=("Subinspector"),(VLOOKUP(I324,'Simulador Piramide-Salarios'!$F$57:$J$74,5,0)),(IF(I324=("Inspector"),(VLOOKUP(I324,'Simulador Piramide-Salarios'!$F$57:$J$74,5,0)),(IF(I324=("Inspector Jefe"),(VLOOKUP(I324,'Simulador Piramide-Salarios'!$F$57:$J$74,5,0)),(IF((IF((VLOOKUP(I324,'Simulador Piramide-Salarios'!$F$57:$J$74,3,0))&gt;0,(VLOOKUP(I324,'Simulador Piramide-Salarios'!$F$57:$J$74,3,0)),(VLOOKUP(I324,'Simulador Piramide-Salarios'!$E$57:$J$74,5,0))))&gt;0,(IF((VLOOKUP(I324,'Simulador Piramide-Salarios'!$F$57:$J$74,3,0))&gt;0,(VLOOKUP(I324,'Simulador Piramide-Salarios'!$F$57:$J$74,3,0)),(VLOOKUP(I324,'Simulador Piramide-Salarios'!$E$57:$J$74,5,0)))),(VLOOKUP(I324,'Simulador Piramide-Salarios'!$D$57:$J$74,7,0)))))))))))))</f>
        <v>#N/A</v>
      </c>
      <c r="K324" s="200" t="e">
        <f t="shared" si="34"/>
        <v>#N/A</v>
      </c>
      <c r="L324" s="200" t="e">
        <f t="shared" si="35"/>
        <v>#N/A</v>
      </c>
      <c r="M324" s="211" t="e">
        <f t="shared" si="36"/>
        <v>#N/A</v>
      </c>
      <c r="N324" s="201" t="e">
        <f t="shared" si="37"/>
        <v>#N/A</v>
      </c>
      <c r="O324" s="198">
        <v>0</v>
      </c>
      <c r="P324" s="198">
        <v>0</v>
      </c>
      <c r="Q324" s="200" t="e">
        <f t="shared" si="38"/>
        <v>#N/A</v>
      </c>
      <c r="Z324" s="260"/>
    </row>
    <row r="325" spans="1:26" x14ac:dyDescent="0.25">
      <c r="A325" s="180">
        <f t="shared" si="39"/>
        <v>314</v>
      </c>
      <c r="B325" s="296"/>
      <c r="C325" s="306"/>
      <c r="D325" s="304"/>
      <c r="E325" s="305"/>
      <c r="F325" s="296"/>
      <c r="G325" s="216">
        <f t="shared" si="32"/>
        <v>0</v>
      </c>
      <c r="H325" s="279">
        <f t="shared" si="33"/>
        <v>0</v>
      </c>
      <c r="I325" s="280"/>
      <c r="J325" s="202" t="e">
        <f>IF(I325=("Comisario"),(VLOOKUP(I325,'Simulador Piramide-Salarios'!$F$57:$J$74,5,0)),(IF(I325=("Inspector General"),(VLOOKUP(I325,'Simulador Piramide-Salarios'!$F$57:$J$74,5,0)),(IF(I325=("Subinspector"),(VLOOKUP(I325,'Simulador Piramide-Salarios'!$F$57:$J$74,5,0)),(IF(I325=("Inspector"),(VLOOKUP(I325,'Simulador Piramide-Salarios'!$F$57:$J$74,5,0)),(IF(I325=("Inspector Jefe"),(VLOOKUP(I325,'Simulador Piramide-Salarios'!$F$57:$J$74,5,0)),(IF((IF((VLOOKUP(I325,'Simulador Piramide-Salarios'!$F$57:$J$74,3,0))&gt;0,(VLOOKUP(I325,'Simulador Piramide-Salarios'!$F$57:$J$74,3,0)),(VLOOKUP(I325,'Simulador Piramide-Salarios'!$E$57:$J$74,5,0))))&gt;0,(IF((VLOOKUP(I325,'Simulador Piramide-Salarios'!$F$57:$J$74,3,0))&gt;0,(VLOOKUP(I325,'Simulador Piramide-Salarios'!$F$57:$J$74,3,0)),(VLOOKUP(I325,'Simulador Piramide-Salarios'!$E$57:$J$74,5,0)))),(VLOOKUP(I325,'Simulador Piramide-Salarios'!$D$57:$J$74,7,0)))))))))))))</f>
        <v>#N/A</v>
      </c>
      <c r="K325" s="200" t="e">
        <f t="shared" si="34"/>
        <v>#N/A</v>
      </c>
      <c r="L325" s="200" t="e">
        <f t="shared" si="35"/>
        <v>#N/A</v>
      </c>
      <c r="M325" s="211" t="e">
        <f t="shared" si="36"/>
        <v>#N/A</v>
      </c>
      <c r="N325" s="201" t="e">
        <f t="shared" si="37"/>
        <v>#N/A</v>
      </c>
      <c r="O325" s="198">
        <v>0</v>
      </c>
      <c r="P325" s="198">
        <v>0</v>
      </c>
      <c r="Q325" s="200" t="e">
        <f t="shared" si="38"/>
        <v>#N/A</v>
      </c>
      <c r="Z325" s="260"/>
    </row>
    <row r="326" spans="1:26" x14ac:dyDescent="0.25">
      <c r="A326" s="180">
        <f t="shared" si="39"/>
        <v>315</v>
      </c>
      <c r="B326" s="296"/>
      <c r="C326" s="306"/>
      <c r="D326" s="304"/>
      <c r="E326" s="305"/>
      <c r="F326" s="296"/>
      <c r="G326" s="216">
        <f t="shared" si="32"/>
        <v>0</v>
      </c>
      <c r="H326" s="279">
        <f t="shared" si="33"/>
        <v>0</v>
      </c>
      <c r="I326" s="280"/>
      <c r="J326" s="202" t="e">
        <f>IF(I326=("Comisario"),(VLOOKUP(I326,'Simulador Piramide-Salarios'!$F$57:$J$74,5,0)),(IF(I326=("Inspector General"),(VLOOKUP(I326,'Simulador Piramide-Salarios'!$F$57:$J$74,5,0)),(IF(I326=("Subinspector"),(VLOOKUP(I326,'Simulador Piramide-Salarios'!$F$57:$J$74,5,0)),(IF(I326=("Inspector"),(VLOOKUP(I326,'Simulador Piramide-Salarios'!$F$57:$J$74,5,0)),(IF(I326=("Inspector Jefe"),(VLOOKUP(I326,'Simulador Piramide-Salarios'!$F$57:$J$74,5,0)),(IF((IF((VLOOKUP(I326,'Simulador Piramide-Salarios'!$F$57:$J$74,3,0))&gt;0,(VLOOKUP(I326,'Simulador Piramide-Salarios'!$F$57:$J$74,3,0)),(VLOOKUP(I326,'Simulador Piramide-Salarios'!$E$57:$J$74,5,0))))&gt;0,(IF((VLOOKUP(I326,'Simulador Piramide-Salarios'!$F$57:$J$74,3,0))&gt;0,(VLOOKUP(I326,'Simulador Piramide-Salarios'!$F$57:$J$74,3,0)),(VLOOKUP(I326,'Simulador Piramide-Salarios'!$E$57:$J$74,5,0)))),(VLOOKUP(I326,'Simulador Piramide-Salarios'!$D$57:$J$74,7,0)))))))))))))</f>
        <v>#N/A</v>
      </c>
      <c r="K326" s="200" t="e">
        <f t="shared" si="34"/>
        <v>#N/A</v>
      </c>
      <c r="L326" s="200" t="e">
        <f t="shared" si="35"/>
        <v>#N/A</v>
      </c>
      <c r="M326" s="211" t="e">
        <f t="shared" si="36"/>
        <v>#N/A</v>
      </c>
      <c r="N326" s="201" t="e">
        <f t="shared" si="37"/>
        <v>#N/A</v>
      </c>
      <c r="O326" s="198">
        <v>0</v>
      </c>
      <c r="P326" s="198">
        <v>0</v>
      </c>
      <c r="Q326" s="200" t="e">
        <f t="shared" si="38"/>
        <v>#N/A</v>
      </c>
      <c r="Z326" s="260"/>
    </row>
    <row r="327" spans="1:26" x14ac:dyDescent="0.25">
      <c r="A327" s="180">
        <f t="shared" si="39"/>
        <v>316</v>
      </c>
      <c r="B327" s="296"/>
      <c r="C327" s="306"/>
      <c r="D327" s="304"/>
      <c r="E327" s="305"/>
      <c r="F327" s="296"/>
      <c r="G327" s="216">
        <f t="shared" si="32"/>
        <v>0</v>
      </c>
      <c r="H327" s="279">
        <f t="shared" si="33"/>
        <v>0</v>
      </c>
      <c r="I327" s="280"/>
      <c r="J327" s="202" t="e">
        <f>IF(I327=("Comisario"),(VLOOKUP(I327,'Simulador Piramide-Salarios'!$F$57:$J$74,5,0)),(IF(I327=("Inspector General"),(VLOOKUP(I327,'Simulador Piramide-Salarios'!$F$57:$J$74,5,0)),(IF(I327=("Subinspector"),(VLOOKUP(I327,'Simulador Piramide-Salarios'!$F$57:$J$74,5,0)),(IF(I327=("Inspector"),(VLOOKUP(I327,'Simulador Piramide-Salarios'!$F$57:$J$74,5,0)),(IF(I327=("Inspector Jefe"),(VLOOKUP(I327,'Simulador Piramide-Salarios'!$F$57:$J$74,5,0)),(IF((IF((VLOOKUP(I327,'Simulador Piramide-Salarios'!$F$57:$J$74,3,0))&gt;0,(VLOOKUP(I327,'Simulador Piramide-Salarios'!$F$57:$J$74,3,0)),(VLOOKUP(I327,'Simulador Piramide-Salarios'!$E$57:$J$74,5,0))))&gt;0,(IF((VLOOKUP(I327,'Simulador Piramide-Salarios'!$F$57:$J$74,3,0))&gt;0,(VLOOKUP(I327,'Simulador Piramide-Salarios'!$F$57:$J$74,3,0)),(VLOOKUP(I327,'Simulador Piramide-Salarios'!$E$57:$J$74,5,0)))),(VLOOKUP(I327,'Simulador Piramide-Salarios'!$D$57:$J$74,7,0)))))))))))))</f>
        <v>#N/A</v>
      </c>
      <c r="K327" s="200" t="e">
        <f t="shared" si="34"/>
        <v>#N/A</v>
      </c>
      <c r="L327" s="200" t="e">
        <f t="shared" si="35"/>
        <v>#N/A</v>
      </c>
      <c r="M327" s="211" t="e">
        <f t="shared" si="36"/>
        <v>#N/A</v>
      </c>
      <c r="N327" s="201" t="e">
        <f t="shared" si="37"/>
        <v>#N/A</v>
      </c>
      <c r="O327" s="198">
        <v>0</v>
      </c>
      <c r="P327" s="198">
        <v>0</v>
      </c>
      <c r="Q327" s="200" t="e">
        <f t="shared" si="38"/>
        <v>#N/A</v>
      </c>
      <c r="Z327" s="260"/>
    </row>
    <row r="328" spans="1:26" x14ac:dyDescent="0.25">
      <c r="A328" s="180">
        <f t="shared" si="39"/>
        <v>317</v>
      </c>
      <c r="B328" s="296"/>
      <c r="C328" s="306"/>
      <c r="D328" s="304"/>
      <c r="E328" s="305"/>
      <c r="F328" s="296"/>
      <c r="G328" s="216">
        <f t="shared" si="32"/>
        <v>0</v>
      </c>
      <c r="H328" s="279">
        <f t="shared" si="33"/>
        <v>0</v>
      </c>
      <c r="I328" s="280"/>
      <c r="J328" s="202" t="e">
        <f>IF(I328=("Comisario"),(VLOOKUP(I328,'Simulador Piramide-Salarios'!$F$57:$J$74,5,0)),(IF(I328=("Inspector General"),(VLOOKUP(I328,'Simulador Piramide-Salarios'!$F$57:$J$74,5,0)),(IF(I328=("Subinspector"),(VLOOKUP(I328,'Simulador Piramide-Salarios'!$F$57:$J$74,5,0)),(IF(I328=("Inspector"),(VLOOKUP(I328,'Simulador Piramide-Salarios'!$F$57:$J$74,5,0)),(IF(I328=("Inspector Jefe"),(VLOOKUP(I328,'Simulador Piramide-Salarios'!$F$57:$J$74,5,0)),(IF((IF((VLOOKUP(I328,'Simulador Piramide-Salarios'!$F$57:$J$74,3,0))&gt;0,(VLOOKUP(I328,'Simulador Piramide-Salarios'!$F$57:$J$74,3,0)),(VLOOKUP(I328,'Simulador Piramide-Salarios'!$E$57:$J$74,5,0))))&gt;0,(IF((VLOOKUP(I328,'Simulador Piramide-Salarios'!$F$57:$J$74,3,0))&gt;0,(VLOOKUP(I328,'Simulador Piramide-Salarios'!$F$57:$J$74,3,0)),(VLOOKUP(I328,'Simulador Piramide-Salarios'!$E$57:$J$74,5,0)))),(VLOOKUP(I328,'Simulador Piramide-Salarios'!$D$57:$J$74,7,0)))))))))))))</f>
        <v>#N/A</v>
      </c>
      <c r="K328" s="200" t="e">
        <f t="shared" si="34"/>
        <v>#N/A</v>
      </c>
      <c r="L328" s="200" t="e">
        <f t="shared" si="35"/>
        <v>#N/A</v>
      </c>
      <c r="M328" s="211" t="e">
        <f t="shared" si="36"/>
        <v>#N/A</v>
      </c>
      <c r="N328" s="201" t="e">
        <f t="shared" si="37"/>
        <v>#N/A</v>
      </c>
      <c r="O328" s="198">
        <v>0</v>
      </c>
      <c r="P328" s="198">
        <v>0</v>
      </c>
      <c r="Q328" s="200" t="e">
        <f t="shared" si="38"/>
        <v>#N/A</v>
      </c>
      <c r="Z328" s="260"/>
    </row>
    <row r="329" spans="1:26" x14ac:dyDescent="0.25">
      <c r="A329" s="180">
        <f t="shared" si="39"/>
        <v>318</v>
      </c>
      <c r="B329" s="296"/>
      <c r="C329" s="306"/>
      <c r="D329" s="304"/>
      <c r="E329" s="305"/>
      <c r="F329" s="296"/>
      <c r="G329" s="216">
        <f t="shared" si="32"/>
        <v>0</v>
      </c>
      <c r="H329" s="279">
        <f t="shared" si="33"/>
        <v>0</v>
      </c>
      <c r="I329" s="280"/>
      <c r="J329" s="202" t="e">
        <f>IF(I329=("Comisario"),(VLOOKUP(I329,'Simulador Piramide-Salarios'!$F$57:$J$74,5,0)),(IF(I329=("Inspector General"),(VLOOKUP(I329,'Simulador Piramide-Salarios'!$F$57:$J$74,5,0)),(IF(I329=("Subinspector"),(VLOOKUP(I329,'Simulador Piramide-Salarios'!$F$57:$J$74,5,0)),(IF(I329=("Inspector"),(VLOOKUP(I329,'Simulador Piramide-Salarios'!$F$57:$J$74,5,0)),(IF(I329=("Inspector Jefe"),(VLOOKUP(I329,'Simulador Piramide-Salarios'!$F$57:$J$74,5,0)),(IF((IF((VLOOKUP(I329,'Simulador Piramide-Salarios'!$F$57:$J$74,3,0))&gt;0,(VLOOKUP(I329,'Simulador Piramide-Salarios'!$F$57:$J$74,3,0)),(VLOOKUP(I329,'Simulador Piramide-Salarios'!$E$57:$J$74,5,0))))&gt;0,(IF((VLOOKUP(I329,'Simulador Piramide-Salarios'!$F$57:$J$74,3,0))&gt;0,(VLOOKUP(I329,'Simulador Piramide-Salarios'!$F$57:$J$74,3,0)),(VLOOKUP(I329,'Simulador Piramide-Salarios'!$E$57:$J$74,5,0)))),(VLOOKUP(I329,'Simulador Piramide-Salarios'!$D$57:$J$74,7,0)))))))))))))</f>
        <v>#N/A</v>
      </c>
      <c r="K329" s="200" t="e">
        <f t="shared" si="34"/>
        <v>#N/A</v>
      </c>
      <c r="L329" s="200" t="e">
        <f t="shared" si="35"/>
        <v>#N/A</v>
      </c>
      <c r="M329" s="211" t="e">
        <f t="shared" si="36"/>
        <v>#N/A</v>
      </c>
      <c r="N329" s="201" t="e">
        <f t="shared" si="37"/>
        <v>#N/A</v>
      </c>
      <c r="O329" s="198">
        <v>0</v>
      </c>
      <c r="P329" s="198">
        <v>0</v>
      </c>
      <c r="Q329" s="200" t="e">
        <f t="shared" si="38"/>
        <v>#N/A</v>
      </c>
      <c r="Z329" s="260"/>
    </row>
    <row r="330" spans="1:26" x14ac:dyDescent="0.25">
      <c r="A330" s="180">
        <f t="shared" si="39"/>
        <v>319</v>
      </c>
      <c r="B330" s="296"/>
      <c r="C330" s="306"/>
      <c r="D330" s="304"/>
      <c r="E330" s="305"/>
      <c r="F330" s="296"/>
      <c r="G330" s="216">
        <f t="shared" si="32"/>
        <v>0</v>
      </c>
      <c r="H330" s="279">
        <f t="shared" si="33"/>
        <v>0</v>
      </c>
      <c r="I330" s="280"/>
      <c r="J330" s="202" t="e">
        <f>IF(I330=("Comisario"),(VLOOKUP(I330,'Simulador Piramide-Salarios'!$F$57:$J$74,5,0)),(IF(I330=("Inspector General"),(VLOOKUP(I330,'Simulador Piramide-Salarios'!$F$57:$J$74,5,0)),(IF(I330=("Subinspector"),(VLOOKUP(I330,'Simulador Piramide-Salarios'!$F$57:$J$74,5,0)),(IF(I330=("Inspector"),(VLOOKUP(I330,'Simulador Piramide-Salarios'!$F$57:$J$74,5,0)),(IF(I330=("Inspector Jefe"),(VLOOKUP(I330,'Simulador Piramide-Salarios'!$F$57:$J$74,5,0)),(IF((IF((VLOOKUP(I330,'Simulador Piramide-Salarios'!$F$57:$J$74,3,0))&gt;0,(VLOOKUP(I330,'Simulador Piramide-Salarios'!$F$57:$J$74,3,0)),(VLOOKUP(I330,'Simulador Piramide-Salarios'!$E$57:$J$74,5,0))))&gt;0,(IF((VLOOKUP(I330,'Simulador Piramide-Salarios'!$F$57:$J$74,3,0))&gt;0,(VLOOKUP(I330,'Simulador Piramide-Salarios'!$F$57:$J$74,3,0)),(VLOOKUP(I330,'Simulador Piramide-Salarios'!$E$57:$J$74,5,0)))),(VLOOKUP(I330,'Simulador Piramide-Salarios'!$D$57:$J$74,7,0)))))))))))))</f>
        <v>#N/A</v>
      </c>
      <c r="K330" s="200" t="e">
        <f t="shared" si="34"/>
        <v>#N/A</v>
      </c>
      <c r="L330" s="200" t="e">
        <f t="shared" si="35"/>
        <v>#N/A</v>
      </c>
      <c r="M330" s="211" t="e">
        <f t="shared" si="36"/>
        <v>#N/A</v>
      </c>
      <c r="N330" s="201" t="e">
        <f t="shared" si="37"/>
        <v>#N/A</v>
      </c>
      <c r="O330" s="198">
        <v>0</v>
      </c>
      <c r="P330" s="198">
        <v>0</v>
      </c>
      <c r="Q330" s="200" t="e">
        <f t="shared" si="38"/>
        <v>#N/A</v>
      </c>
      <c r="Z330" s="260"/>
    </row>
    <row r="331" spans="1:26" x14ac:dyDescent="0.25">
      <c r="A331" s="180">
        <f t="shared" si="39"/>
        <v>320</v>
      </c>
      <c r="B331" s="296"/>
      <c r="C331" s="306"/>
      <c r="D331" s="304"/>
      <c r="E331" s="305"/>
      <c r="F331" s="296"/>
      <c r="G331" s="216">
        <f t="shared" si="32"/>
        <v>0</v>
      </c>
      <c r="H331" s="279">
        <f t="shared" si="33"/>
        <v>0</v>
      </c>
      <c r="I331" s="280"/>
      <c r="J331" s="202" t="e">
        <f>IF(I331=("Comisario"),(VLOOKUP(I331,'Simulador Piramide-Salarios'!$F$57:$J$74,5,0)),(IF(I331=("Inspector General"),(VLOOKUP(I331,'Simulador Piramide-Salarios'!$F$57:$J$74,5,0)),(IF(I331=("Subinspector"),(VLOOKUP(I331,'Simulador Piramide-Salarios'!$F$57:$J$74,5,0)),(IF(I331=("Inspector"),(VLOOKUP(I331,'Simulador Piramide-Salarios'!$F$57:$J$74,5,0)),(IF(I331=("Inspector Jefe"),(VLOOKUP(I331,'Simulador Piramide-Salarios'!$F$57:$J$74,5,0)),(IF((IF((VLOOKUP(I331,'Simulador Piramide-Salarios'!$F$57:$J$74,3,0))&gt;0,(VLOOKUP(I331,'Simulador Piramide-Salarios'!$F$57:$J$74,3,0)),(VLOOKUP(I331,'Simulador Piramide-Salarios'!$E$57:$J$74,5,0))))&gt;0,(IF((VLOOKUP(I331,'Simulador Piramide-Salarios'!$F$57:$J$74,3,0))&gt;0,(VLOOKUP(I331,'Simulador Piramide-Salarios'!$F$57:$J$74,3,0)),(VLOOKUP(I331,'Simulador Piramide-Salarios'!$E$57:$J$74,5,0)))),(VLOOKUP(I331,'Simulador Piramide-Salarios'!$D$57:$J$74,7,0)))))))))))))</f>
        <v>#N/A</v>
      </c>
      <c r="K331" s="200" t="e">
        <f t="shared" si="34"/>
        <v>#N/A</v>
      </c>
      <c r="L331" s="200" t="e">
        <f t="shared" si="35"/>
        <v>#N/A</v>
      </c>
      <c r="M331" s="211" t="e">
        <f t="shared" si="36"/>
        <v>#N/A</v>
      </c>
      <c r="N331" s="201" t="e">
        <f t="shared" si="37"/>
        <v>#N/A</v>
      </c>
      <c r="O331" s="198">
        <v>0</v>
      </c>
      <c r="P331" s="198">
        <v>0</v>
      </c>
      <c r="Q331" s="200" t="e">
        <f t="shared" si="38"/>
        <v>#N/A</v>
      </c>
      <c r="Z331" s="260"/>
    </row>
    <row r="332" spans="1:26" x14ac:dyDescent="0.25">
      <c r="A332" s="180">
        <f t="shared" si="39"/>
        <v>321</v>
      </c>
      <c r="B332" s="296"/>
      <c r="C332" s="306"/>
      <c r="D332" s="304"/>
      <c r="E332" s="305"/>
      <c r="F332" s="296"/>
      <c r="G332" s="216">
        <f t="shared" si="32"/>
        <v>0</v>
      </c>
      <c r="H332" s="279">
        <f t="shared" si="33"/>
        <v>0</v>
      </c>
      <c r="I332" s="280"/>
      <c r="J332" s="202" t="e">
        <f>IF(I332=("Comisario"),(VLOOKUP(I332,'Simulador Piramide-Salarios'!$F$57:$J$74,5,0)),(IF(I332=("Inspector General"),(VLOOKUP(I332,'Simulador Piramide-Salarios'!$F$57:$J$74,5,0)),(IF(I332=("Subinspector"),(VLOOKUP(I332,'Simulador Piramide-Salarios'!$F$57:$J$74,5,0)),(IF(I332=("Inspector"),(VLOOKUP(I332,'Simulador Piramide-Salarios'!$F$57:$J$74,5,0)),(IF(I332=("Inspector Jefe"),(VLOOKUP(I332,'Simulador Piramide-Salarios'!$F$57:$J$74,5,0)),(IF((IF((VLOOKUP(I332,'Simulador Piramide-Salarios'!$F$57:$J$74,3,0))&gt;0,(VLOOKUP(I332,'Simulador Piramide-Salarios'!$F$57:$J$74,3,0)),(VLOOKUP(I332,'Simulador Piramide-Salarios'!$E$57:$J$74,5,0))))&gt;0,(IF((VLOOKUP(I332,'Simulador Piramide-Salarios'!$F$57:$J$74,3,0))&gt;0,(VLOOKUP(I332,'Simulador Piramide-Salarios'!$F$57:$J$74,3,0)),(VLOOKUP(I332,'Simulador Piramide-Salarios'!$E$57:$J$74,5,0)))),(VLOOKUP(I332,'Simulador Piramide-Salarios'!$D$57:$J$74,7,0)))))))))))))</f>
        <v>#N/A</v>
      </c>
      <c r="K332" s="200" t="e">
        <f t="shared" si="34"/>
        <v>#N/A</v>
      </c>
      <c r="L332" s="200" t="e">
        <f t="shared" si="35"/>
        <v>#N/A</v>
      </c>
      <c r="M332" s="211" t="e">
        <f t="shared" si="36"/>
        <v>#N/A</v>
      </c>
      <c r="N332" s="201" t="e">
        <f t="shared" si="37"/>
        <v>#N/A</v>
      </c>
      <c r="O332" s="198">
        <v>0</v>
      </c>
      <c r="P332" s="198">
        <v>0</v>
      </c>
      <c r="Q332" s="200" t="e">
        <f t="shared" si="38"/>
        <v>#N/A</v>
      </c>
      <c r="Z332" s="260"/>
    </row>
    <row r="333" spans="1:26" x14ac:dyDescent="0.25">
      <c r="A333" s="180">
        <f t="shared" si="39"/>
        <v>322</v>
      </c>
      <c r="B333" s="296"/>
      <c r="C333" s="306"/>
      <c r="D333" s="304"/>
      <c r="E333" s="305"/>
      <c r="F333" s="296"/>
      <c r="G333" s="216">
        <f t="shared" ref="G333:G396" si="40">+I333</f>
        <v>0</v>
      </c>
      <c r="H333" s="279">
        <f t="shared" ref="H333:H396" si="41">E333+F333</f>
        <v>0</v>
      </c>
      <c r="I333" s="280"/>
      <c r="J333" s="202" t="e">
        <f>IF(I333=("Comisario"),(VLOOKUP(I333,'Simulador Piramide-Salarios'!$F$57:$J$74,5,0)),(IF(I333=("Inspector General"),(VLOOKUP(I333,'Simulador Piramide-Salarios'!$F$57:$J$74,5,0)),(IF(I333=("Subinspector"),(VLOOKUP(I333,'Simulador Piramide-Salarios'!$F$57:$J$74,5,0)),(IF(I333=("Inspector"),(VLOOKUP(I333,'Simulador Piramide-Salarios'!$F$57:$J$74,5,0)),(IF(I333=("Inspector Jefe"),(VLOOKUP(I333,'Simulador Piramide-Salarios'!$F$57:$J$74,5,0)),(IF((IF((VLOOKUP(I333,'Simulador Piramide-Salarios'!$F$57:$J$74,3,0))&gt;0,(VLOOKUP(I333,'Simulador Piramide-Salarios'!$F$57:$J$74,3,0)),(VLOOKUP(I333,'Simulador Piramide-Salarios'!$E$57:$J$74,5,0))))&gt;0,(IF((VLOOKUP(I333,'Simulador Piramide-Salarios'!$F$57:$J$74,3,0))&gt;0,(VLOOKUP(I333,'Simulador Piramide-Salarios'!$F$57:$J$74,3,0)),(VLOOKUP(I333,'Simulador Piramide-Salarios'!$E$57:$J$74,5,0)))),(VLOOKUP(I333,'Simulador Piramide-Salarios'!$D$57:$J$74,7,0)))))))))))))</f>
        <v>#N/A</v>
      </c>
      <c r="K333" s="200" t="e">
        <f t="shared" ref="K333:K396" si="42">J333-H333</f>
        <v>#N/A</v>
      </c>
      <c r="L333" s="200" t="e">
        <f t="shared" ref="L333:L396" si="43">K333*L$8</f>
        <v>#N/A</v>
      </c>
      <c r="M333" s="211" t="e">
        <f t="shared" ref="M333:M396" si="44">K333/H333</f>
        <v>#N/A</v>
      </c>
      <c r="N333" s="201" t="e">
        <f t="shared" ref="N333:N396" si="45">IF(H333-J333&lt;=0,0,H333-J333)</f>
        <v>#N/A</v>
      </c>
      <c r="O333" s="198">
        <v>0</v>
      </c>
      <c r="P333" s="198">
        <v>0</v>
      </c>
      <c r="Q333" s="200" t="e">
        <f t="shared" ref="Q333:Q396" si="46">IF(L333&lt;=0,0,L333)</f>
        <v>#N/A</v>
      </c>
      <c r="Z333" s="260"/>
    </row>
    <row r="334" spans="1:26" x14ac:dyDescent="0.25">
      <c r="A334" s="180">
        <f t="shared" si="39"/>
        <v>323</v>
      </c>
      <c r="B334" s="296"/>
      <c r="C334" s="306"/>
      <c r="D334" s="304"/>
      <c r="E334" s="305"/>
      <c r="F334" s="296"/>
      <c r="G334" s="216">
        <f t="shared" si="40"/>
        <v>0</v>
      </c>
      <c r="H334" s="279">
        <f t="shared" si="41"/>
        <v>0</v>
      </c>
      <c r="I334" s="280"/>
      <c r="J334" s="202" t="e">
        <f>IF(I334=("Comisario"),(VLOOKUP(I334,'Simulador Piramide-Salarios'!$F$57:$J$74,5,0)),(IF(I334=("Inspector General"),(VLOOKUP(I334,'Simulador Piramide-Salarios'!$F$57:$J$74,5,0)),(IF(I334=("Subinspector"),(VLOOKUP(I334,'Simulador Piramide-Salarios'!$F$57:$J$74,5,0)),(IF(I334=("Inspector"),(VLOOKUP(I334,'Simulador Piramide-Salarios'!$F$57:$J$74,5,0)),(IF(I334=("Inspector Jefe"),(VLOOKUP(I334,'Simulador Piramide-Salarios'!$F$57:$J$74,5,0)),(IF((IF((VLOOKUP(I334,'Simulador Piramide-Salarios'!$F$57:$J$74,3,0))&gt;0,(VLOOKUP(I334,'Simulador Piramide-Salarios'!$F$57:$J$74,3,0)),(VLOOKUP(I334,'Simulador Piramide-Salarios'!$E$57:$J$74,5,0))))&gt;0,(IF((VLOOKUP(I334,'Simulador Piramide-Salarios'!$F$57:$J$74,3,0))&gt;0,(VLOOKUP(I334,'Simulador Piramide-Salarios'!$F$57:$J$74,3,0)),(VLOOKUP(I334,'Simulador Piramide-Salarios'!$E$57:$J$74,5,0)))),(VLOOKUP(I334,'Simulador Piramide-Salarios'!$D$57:$J$74,7,0)))))))))))))</f>
        <v>#N/A</v>
      </c>
      <c r="K334" s="200" t="e">
        <f t="shared" si="42"/>
        <v>#N/A</v>
      </c>
      <c r="L334" s="200" t="e">
        <f t="shared" si="43"/>
        <v>#N/A</v>
      </c>
      <c r="M334" s="211" t="e">
        <f t="shared" si="44"/>
        <v>#N/A</v>
      </c>
      <c r="N334" s="201" t="e">
        <f t="shared" si="45"/>
        <v>#N/A</v>
      </c>
      <c r="O334" s="198">
        <v>0</v>
      </c>
      <c r="P334" s="198">
        <v>0</v>
      </c>
      <c r="Q334" s="200" t="e">
        <f t="shared" si="46"/>
        <v>#N/A</v>
      </c>
      <c r="Z334" s="260"/>
    </row>
    <row r="335" spans="1:26" x14ac:dyDescent="0.25">
      <c r="A335" s="180">
        <f t="shared" si="39"/>
        <v>324</v>
      </c>
      <c r="B335" s="296"/>
      <c r="C335" s="306"/>
      <c r="D335" s="304"/>
      <c r="E335" s="305"/>
      <c r="F335" s="296"/>
      <c r="G335" s="216">
        <f t="shared" si="40"/>
        <v>0</v>
      </c>
      <c r="H335" s="279">
        <f t="shared" si="41"/>
        <v>0</v>
      </c>
      <c r="I335" s="280"/>
      <c r="J335" s="202" t="e">
        <f>IF(I335=("Comisario"),(VLOOKUP(I335,'Simulador Piramide-Salarios'!$F$57:$J$74,5,0)),(IF(I335=("Inspector General"),(VLOOKUP(I335,'Simulador Piramide-Salarios'!$F$57:$J$74,5,0)),(IF(I335=("Subinspector"),(VLOOKUP(I335,'Simulador Piramide-Salarios'!$F$57:$J$74,5,0)),(IF(I335=("Inspector"),(VLOOKUP(I335,'Simulador Piramide-Salarios'!$F$57:$J$74,5,0)),(IF(I335=("Inspector Jefe"),(VLOOKUP(I335,'Simulador Piramide-Salarios'!$F$57:$J$74,5,0)),(IF((IF((VLOOKUP(I335,'Simulador Piramide-Salarios'!$F$57:$J$74,3,0))&gt;0,(VLOOKUP(I335,'Simulador Piramide-Salarios'!$F$57:$J$74,3,0)),(VLOOKUP(I335,'Simulador Piramide-Salarios'!$E$57:$J$74,5,0))))&gt;0,(IF((VLOOKUP(I335,'Simulador Piramide-Salarios'!$F$57:$J$74,3,0))&gt;0,(VLOOKUP(I335,'Simulador Piramide-Salarios'!$F$57:$J$74,3,0)),(VLOOKUP(I335,'Simulador Piramide-Salarios'!$E$57:$J$74,5,0)))),(VLOOKUP(I335,'Simulador Piramide-Salarios'!$D$57:$J$74,7,0)))))))))))))</f>
        <v>#N/A</v>
      </c>
      <c r="K335" s="200" t="e">
        <f t="shared" si="42"/>
        <v>#N/A</v>
      </c>
      <c r="L335" s="200" t="e">
        <f t="shared" si="43"/>
        <v>#N/A</v>
      </c>
      <c r="M335" s="211" t="e">
        <f t="shared" si="44"/>
        <v>#N/A</v>
      </c>
      <c r="N335" s="201" t="e">
        <f t="shared" si="45"/>
        <v>#N/A</v>
      </c>
      <c r="O335" s="198">
        <v>0</v>
      </c>
      <c r="P335" s="198">
        <v>0</v>
      </c>
      <c r="Q335" s="200" t="e">
        <f t="shared" si="46"/>
        <v>#N/A</v>
      </c>
      <c r="Z335" s="260"/>
    </row>
    <row r="336" spans="1:26" x14ac:dyDescent="0.25">
      <c r="A336" s="180">
        <f t="shared" si="39"/>
        <v>325</v>
      </c>
      <c r="B336" s="296"/>
      <c r="C336" s="306"/>
      <c r="D336" s="304"/>
      <c r="E336" s="305"/>
      <c r="F336" s="296"/>
      <c r="G336" s="216">
        <f t="shared" si="40"/>
        <v>0</v>
      </c>
      <c r="H336" s="279">
        <f t="shared" si="41"/>
        <v>0</v>
      </c>
      <c r="I336" s="280"/>
      <c r="J336" s="202" t="e">
        <f>IF(I336=("Comisario"),(VLOOKUP(I336,'Simulador Piramide-Salarios'!$F$57:$J$74,5,0)),(IF(I336=("Inspector General"),(VLOOKUP(I336,'Simulador Piramide-Salarios'!$F$57:$J$74,5,0)),(IF(I336=("Subinspector"),(VLOOKUP(I336,'Simulador Piramide-Salarios'!$F$57:$J$74,5,0)),(IF(I336=("Inspector"),(VLOOKUP(I336,'Simulador Piramide-Salarios'!$F$57:$J$74,5,0)),(IF(I336=("Inspector Jefe"),(VLOOKUP(I336,'Simulador Piramide-Salarios'!$F$57:$J$74,5,0)),(IF((IF((VLOOKUP(I336,'Simulador Piramide-Salarios'!$F$57:$J$74,3,0))&gt;0,(VLOOKUP(I336,'Simulador Piramide-Salarios'!$F$57:$J$74,3,0)),(VLOOKUP(I336,'Simulador Piramide-Salarios'!$E$57:$J$74,5,0))))&gt;0,(IF((VLOOKUP(I336,'Simulador Piramide-Salarios'!$F$57:$J$74,3,0))&gt;0,(VLOOKUP(I336,'Simulador Piramide-Salarios'!$F$57:$J$74,3,0)),(VLOOKUP(I336,'Simulador Piramide-Salarios'!$E$57:$J$74,5,0)))),(VLOOKUP(I336,'Simulador Piramide-Salarios'!$D$57:$J$74,7,0)))))))))))))</f>
        <v>#N/A</v>
      </c>
      <c r="K336" s="200" t="e">
        <f t="shared" si="42"/>
        <v>#N/A</v>
      </c>
      <c r="L336" s="200" t="e">
        <f t="shared" si="43"/>
        <v>#N/A</v>
      </c>
      <c r="M336" s="211" t="e">
        <f t="shared" si="44"/>
        <v>#N/A</v>
      </c>
      <c r="N336" s="201" t="e">
        <f t="shared" si="45"/>
        <v>#N/A</v>
      </c>
      <c r="O336" s="198">
        <v>0</v>
      </c>
      <c r="P336" s="198">
        <v>0</v>
      </c>
      <c r="Q336" s="200" t="e">
        <f t="shared" si="46"/>
        <v>#N/A</v>
      </c>
      <c r="Z336" s="260"/>
    </row>
    <row r="337" spans="1:26" x14ac:dyDescent="0.25">
      <c r="A337" s="180">
        <f t="shared" si="39"/>
        <v>326</v>
      </c>
      <c r="B337" s="296"/>
      <c r="C337" s="306"/>
      <c r="D337" s="304"/>
      <c r="E337" s="305"/>
      <c r="F337" s="296"/>
      <c r="G337" s="216">
        <f t="shared" si="40"/>
        <v>0</v>
      </c>
      <c r="H337" s="279">
        <f t="shared" si="41"/>
        <v>0</v>
      </c>
      <c r="I337" s="280"/>
      <c r="J337" s="202" t="e">
        <f>IF(I337=("Comisario"),(VLOOKUP(I337,'Simulador Piramide-Salarios'!$F$57:$J$74,5,0)),(IF(I337=("Inspector General"),(VLOOKUP(I337,'Simulador Piramide-Salarios'!$F$57:$J$74,5,0)),(IF(I337=("Subinspector"),(VLOOKUP(I337,'Simulador Piramide-Salarios'!$F$57:$J$74,5,0)),(IF(I337=("Inspector"),(VLOOKUP(I337,'Simulador Piramide-Salarios'!$F$57:$J$74,5,0)),(IF(I337=("Inspector Jefe"),(VLOOKUP(I337,'Simulador Piramide-Salarios'!$F$57:$J$74,5,0)),(IF((IF((VLOOKUP(I337,'Simulador Piramide-Salarios'!$F$57:$J$74,3,0))&gt;0,(VLOOKUP(I337,'Simulador Piramide-Salarios'!$F$57:$J$74,3,0)),(VLOOKUP(I337,'Simulador Piramide-Salarios'!$E$57:$J$74,5,0))))&gt;0,(IF((VLOOKUP(I337,'Simulador Piramide-Salarios'!$F$57:$J$74,3,0))&gt;0,(VLOOKUP(I337,'Simulador Piramide-Salarios'!$F$57:$J$74,3,0)),(VLOOKUP(I337,'Simulador Piramide-Salarios'!$E$57:$J$74,5,0)))),(VLOOKUP(I337,'Simulador Piramide-Salarios'!$D$57:$J$74,7,0)))))))))))))</f>
        <v>#N/A</v>
      </c>
      <c r="K337" s="200" t="e">
        <f t="shared" si="42"/>
        <v>#N/A</v>
      </c>
      <c r="L337" s="200" t="e">
        <f t="shared" si="43"/>
        <v>#N/A</v>
      </c>
      <c r="M337" s="211" t="e">
        <f t="shared" si="44"/>
        <v>#N/A</v>
      </c>
      <c r="N337" s="201" t="e">
        <f t="shared" si="45"/>
        <v>#N/A</v>
      </c>
      <c r="O337" s="198">
        <v>0</v>
      </c>
      <c r="P337" s="198">
        <v>0</v>
      </c>
      <c r="Q337" s="200" t="e">
        <f t="shared" si="46"/>
        <v>#N/A</v>
      </c>
      <c r="Z337" s="260"/>
    </row>
    <row r="338" spans="1:26" x14ac:dyDescent="0.25">
      <c r="A338" s="180">
        <f t="shared" si="39"/>
        <v>327</v>
      </c>
      <c r="B338" s="296"/>
      <c r="C338" s="306"/>
      <c r="D338" s="304"/>
      <c r="E338" s="305"/>
      <c r="F338" s="296"/>
      <c r="G338" s="216">
        <f t="shared" si="40"/>
        <v>0</v>
      </c>
      <c r="H338" s="279">
        <f t="shared" si="41"/>
        <v>0</v>
      </c>
      <c r="I338" s="280"/>
      <c r="J338" s="202" t="e">
        <f>IF(I338=("Comisario"),(VLOOKUP(I338,'Simulador Piramide-Salarios'!$F$57:$J$74,5,0)),(IF(I338=("Inspector General"),(VLOOKUP(I338,'Simulador Piramide-Salarios'!$F$57:$J$74,5,0)),(IF(I338=("Subinspector"),(VLOOKUP(I338,'Simulador Piramide-Salarios'!$F$57:$J$74,5,0)),(IF(I338=("Inspector"),(VLOOKUP(I338,'Simulador Piramide-Salarios'!$F$57:$J$74,5,0)),(IF(I338=("Inspector Jefe"),(VLOOKUP(I338,'Simulador Piramide-Salarios'!$F$57:$J$74,5,0)),(IF((IF((VLOOKUP(I338,'Simulador Piramide-Salarios'!$F$57:$J$74,3,0))&gt;0,(VLOOKUP(I338,'Simulador Piramide-Salarios'!$F$57:$J$74,3,0)),(VLOOKUP(I338,'Simulador Piramide-Salarios'!$E$57:$J$74,5,0))))&gt;0,(IF((VLOOKUP(I338,'Simulador Piramide-Salarios'!$F$57:$J$74,3,0))&gt;0,(VLOOKUP(I338,'Simulador Piramide-Salarios'!$F$57:$J$74,3,0)),(VLOOKUP(I338,'Simulador Piramide-Salarios'!$E$57:$J$74,5,0)))),(VLOOKUP(I338,'Simulador Piramide-Salarios'!$D$57:$J$74,7,0)))))))))))))</f>
        <v>#N/A</v>
      </c>
      <c r="K338" s="200" t="e">
        <f t="shared" si="42"/>
        <v>#N/A</v>
      </c>
      <c r="L338" s="200" t="e">
        <f t="shared" si="43"/>
        <v>#N/A</v>
      </c>
      <c r="M338" s="211" t="e">
        <f t="shared" si="44"/>
        <v>#N/A</v>
      </c>
      <c r="N338" s="201" t="e">
        <f t="shared" si="45"/>
        <v>#N/A</v>
      </c>
      <c r="O338" s="198">
        <v>0</v>
      </c>
      <c r="P338" s="198">
        <v>0</v>
      </c>
      <c r="Q338" s="200" t="e">
        <f t="shared" si="46"/>
        <v>#N/A</v>
      </c>
      <c r="Z338" s="260"/>
    </row>
    <row r="339" spans="1:26" x14ac:dyDescent="0.25">
      <c r="A339" s="180">
        <f t="shared" si="39"/>
        <v>328</v>
      </c>
      <c r="B339" s="296"/>
      <c r="C339" s="306"/>
      <c r="D339" s="304"/>
      <c r="E339" s="305"/>
      <c r="F339" s="296"/>
      <c r="G339" s="216">
        <f t="shared" si="40"/>
        <v>0</v>
      </c>
      <c r="H339" s="279">
        <f t="shared" si="41"/>
        <v>0</v>
      </c>
      <c r="I339" s="280"/>
      <c r="J339" s="202" t="e">
        <f>IF(I339=("Comisario"),(VLOOKUP(I339,'Simulador Piramide-Salarios'!$F$57:$J$74,5,0)),(IF(I339=("Inspector General"),(VLOOKUP(I339,'Simulador Piramide-Salarios'!$F$57:$J$74,5,0)),(IF(I339=("Subinspector"),(VLOOKUP(I339,'Simulador Piramide-Salarios'!$F$57:$J$74,5,0)),(IF(I339=("Inspector"),(VLOOKUP(I339,'Simulador Piramide-Salarios'!$F$57:$J$74,5,0)),(IF(I339=("Inspector Jefe"),(VLOOKUP(I339,'Simulador Piramide-Salarios'!$F$57:$J$74,5,0)),(IF((IF((VLOOKUP(I339,'Simulador Piramide-Salarios'!$F$57:$J$74,3,0))&gt;0,(VLOOKUP(I339,'Simulador Piramide-Salarios'!$F$57:$J$74,3,0)),(VLOOKUP(I339,'Simulador Piramide-Salarios'!$E$57:$J$74,5,0))))&gt;0,(IF((VLOOKUP(I339,'Simulador Piramide-Salarios'!$F$57:$J$74,3,0))&gt;0,(VLOOKUP(I339,'Simulador Piramide-Salarios'!$F$57:$J$74,3,0)),(VLOOKUP(I339,'Simulador Piramide-Salarios'!$E$57:$J$74,5,0)))),(VLOOKUP(I339,'Simulador Piramide-Salarios'!$D$57:$J$74,7,0)))))))))))))</f>
        <v>#N/A</v>
      </c>
      <c r="K339" s="200" t="e">
        <f t="shared" si="42"/>
        <v>#N/A</v>
      </c>
      <c r="L339" s="200" t="e">
        <f t="shared" si="43"/>
        <v>#N/A</v>
      </c>
      <c r="M339" s="211" t="e">
        <f t="shared" si="44"/>
        <v>#N/A</v>
      </c>
      <c r="N339" s="201" t="e">
        <f t="shared" si="45"/>
        <v>#N/A</v>
      </c>
      <c r="O339" s="198">
        <v>0</v>
      </c>
      <c r="P339" s="198">
        <v>0</v>
      </c>
      <c r="Q339" s="200" t="e">
        <f t="shared" si="46"/>
        <v>#N/A</v>
      </c>
      <c r="Z339" s="260"/>
    </row>
    <row r="340" spans="1:26" x14ac:dyDescent="0.25">
      <c r="A340" s="180">
        <f t="shared" si="39"/>
        <v>329</v>
      </c>
      <c r="B340" s="296"/>
      <c r="C340" s="306"/>
      <c r="D340" s="304"/>
      <c r="E340" s="305"/>
      <c r="F340" s="296"/>
      <c r="G340" s="216">
        <f t="shared" si="40"/>
        <v>0</v>
      </c>
      <c r="H340" s="279">
        <f t="shared" si="41"/>
        <v>0</v>
      </c>
      <c r="I340" s="280"/>
      <c r="J340" s="202" t="e">
        <f>IF(I340=("Comisario"),(VLOOKUP(I340,'Simulador Piramide-Salarios'!$F$57:$J$74,5,0)),(IF(I340=("Inspector General"),(VLOOKUP(I340,'Simulador Piramide-Salarios'!$F$57:$J$74,5,0)),(IF(I340=("Subinspector"),(VLOOKUP(I340,'Simulador Piramide-Salarios'!$F$57:$J$74,5,0)),(IF(I340=("Inspector"),(VLOOKUP(I340,'Simulador Piramide-Salarios'!$F$57:$J$74,5,0)),(IF(I340=("Inspector Jefe"),(VLOOKUP(I340,'Simulador Piramide-Salarios'!$F$57:$J$74,5,0)),(IF((IF((VLOOKUP(I340,'Simulador Piramide-Salarios'!$F$57:$J$74,3,0))&gt;0,(VLOOKUP(I340,'Simulador Piramide-Salarios'!$F$57:$J$74,3,0)),(VLOOKUP(I340,'Simulador Piramide-Salarios'!$E$57:$J$74,5,0))))&gt;0,(IF((VLOOKUP(I340,'Simulador Piramide-Salarios'!$F$57:$J$74,3,0))&gt;0,(VLOOKUP(I340,'Simulador Piramide-Salarios'!$F$57:$J$74,3,0)),(VLOOKUP(I340,'Simulador Piramide-Salarios'!$E$57:$J$74,5,0)))),(VLOOKUP(I340,'Simulador Piramide-Salarios'!$D$57:$J$74,7,0)))))))))))))</f>
        <v>#N/A</v>
      </c>
      <c r="K340" s="200" t="e">
        <f t="shared" si="42"/>
        <v>#N/A</v>
      </c>
      <c r="L340" s="200" t="e">
        <f t="shared" si="43"/>
        <v>#N/A</v>
      </c>
      <c r="M340" s="211" t="e">
        <f t="shared" si="44"/>
        <v>#N/A</v>
      </c>
      <c r="N340" s="201" t="e">
        <f t="shared" si="45"/>
        <v>#N/A</v>
      </c>
      <c r="O340" s="198">
        <v>0</v>
      </c>
      <c r="P340" s="198">
        <v>0</v>
      </c>
      <c r="Q340" s="200" t="e">
        <f t="shared" si="46"/>
        <v>#N/A</v>
      </c>
      <c r="Z340" s="260"/>
    </row>
    <row r="341" spans="1:26" x14ac:dyDescent="0.25">
      <c r="A341" s="180">
        <f t="shared" si="39"/>
        <v>330</v>
      </c>
      <c r="B341" s="296"/>
      <c r="C341" s="306"/>
      <c r="D341" s="304"/>
      <c r="E341" s="305"/>
      <c r="F341" s="296"/>
      <c r="G341" s="216">
        <f t="shared" si="40"/>
        <v>0</v>
      </c>
      <c r="H341" s="279">
        <f t="shared" si="41"/>
        <v>0</v>
      </c>
      <c r="I341" s="280"/>
      <c r="J341" s="202" t="e">
        <f>IF(I341=("Comisario"),(VLOOKUP(I341,'Simulador Piramide-Salarios'!$F$57:$J$74,5,0)),(IF(I341=("Inspector General"),(VLOOKUP(I341,'Simulador Piramide-Salarios'!$F$57:$J$74,5,0)),(IF(I341=("Subinspector"),(VLOOKUP(I341,'Simulador Piramide-Salarios'!$F$57:$J$74,5,0)),(IF(I341=("Inspector"),(VLOOKUP(I341,'Simulador Piramide-Salarios'!$F$57:$J$74,5,0)),(IF(I341=("Inspector Jefe"),(VLOOKUP(I341,'Simulador Piramide-Salarios'!$F$57:$J$74,5,0)),(IF((IF((VLOOKUP(I341,'Simulador Piramide-Salarios'!$F$57:$J$74,3,0))&gt;0,(VLOOKUP(I341,'Simulador Piramide-Salarios'!$F$57:$J$74,3,0)),(VLOOKUP(I341,'Simulador Piramide-Salarios'!$E$57:$J$74,5,0))))&gt;0,(IF((VLOOKUP(I341,'Simulador Piramide-Salarios'!$F$57:$J$74,3,0))&gt;0,(VLOOKUP(I341,'Simulador Piramide-Salarios'!$F$57:$J$74,3,0)),(VLOOKUP(I341,'Simulador Piramide-Salarios'!$E$57:$J$74,5,0)))),(VLOOKUP(I341,'Simulador Piramide-Salarios'!$D$57:$J$74,7,0)))))))))))))</f>
        <v>#N/A</v>
      </c>
      <c r="K341" s="200" t="e">
        <f t="shared" si="42"/>
        <v>#N/A</v>
      </c>
      <c r="L341" s="200" t="e">
        <f t="shared" si="43"/>
        <v>#N/A</v>
      </c>
      <c r="M341" s="211" t="e">
        <f t="shared" si="44"/>
        <v>#N/A</v>
      </c>
      <c r="N341" s="201" t="e">
        <f t="shared" si="45"/>
        <v>#N/A</v>
      </c>
      <c r="O341" s="198">
        <v>0</v>
      </c>
      <c r="P341" s="198">
        <v>0</v>
      </c>
      <c r="Q341" s="200" t="e">
        <f t="shared" si="46"/>
        <v>#N/A</v>
      </c>
      <c r="Z341" s="260"/>
    </row>
    <row r="342" spans="1:26" x14ac:dyDescent="0.25">
      <c r="A342" s="180">
        <f t="shared" si="39"/>
        <v>331</v>
      </c>
      <c r="B342" s="296"/>
      <c r="C342" s="306"/>
      <c r="D342" s="304"/>
      <c r="E342" s="305"/>
      <c r="F342" s="296"/>
      <c r="G342" s="216">
        <f t="shared" si="40"/>
        <v>0</v>
      </c>
      <c r="H342" s="279">
        <f t="shared" si="41"/>
        <v>0</v>
      </c>
      <c r="I342" s="280"/>
      <c r="J342" s="202" t="e">
        <f>IF(I342=("Comisario"),(VLOOKUP(I342,'Simulador Piramide-Salarios'!$F$57:$J$74,5,0)),(IF(I342=("Inspector General"),(VLOOKUP(I342,'Simulador Piramide-Salarios'!$F$57:$J$74,5,0)),(IF(I342=("Subinspector"),(VLOOKUP(I342,'Simulador Piramide-Salarios'!$F$57:$J$74,5,0)),(IF(I342=("Inspector"),(VLOOKUP(I342,'Simulador Piramide-Salarios'!$F$57:$J$74,5,0)),(IF(I342=("Inspector Jefe"),(VLOOKUP(I342,'Simulador Piramide-Salarios'!$F$57:$J$74,5,0)),(IF((IF((VLOOKUP(I342,'Simulador Piramide-Salarios'!$F$57:$J$74,3,0))&gt;0,(VLOOKUP(I342,'Simulador Piramide-Salarios'!$F$57:$J$74,3,0)),(VLOOKUP(I342,'Simulador Piramide-Salarios'!$E$57:$J$74,5,0))))&gt;0,(IF((VLOOKUP(I342,'Simulador Piramide-Salarios'!$F$57:$J$74,3,0))&gt;0,(VLOOKUP(I342,'Simulador Piramide-Salarios'!$F$57:$J$74,3,0)),(VLOOKUP(I342,'Simulador Piramide-Salarios'!$E$57:$J$74,5,0)))),(VLOOKUP(I342,'Simulador Piramide-Salarios'!$D$57:$J$74,7,0)))))))))))))</f>
        <v>#N/A</v>
      </c>
      <c r="K342" s="200" t="e">
        <f t="shared" si="42"/>
        <v>#N/A</v>
      </c>
      <c r="L342" s="200" t="e">
        <f t="shared" si="43"/>
        <v>#N/A</v>
      </c>
      <c r="M342" s="211" t="e">
        <f t="shared" si="44"/>
        <v>#N/A</v>
      </c>
      <c r="N342" s="201" t="e">
        <f t="shared" si="45"/>
        <v>#N/A</v>
      </c>
      <c r="O342" s="198">
        <v>0</v>
      </c>
      <c r="P342" s="198">
        <v>0</v>
      </c>
      <c r="Q342" s="200" t="e">
        <f t="shared" si="46"/>
        <v>#N/A</v>
      </c>
      <c r="Z342" s="260"/>
    </row>
    <row r="343" spans="1:26" x14ac:dyDescent="0.25">
      <c r="A343" s="180">
        <f t="shared" si="39"/>
        <v>332</v>
      </c>
      <c r="B343" s="296"/>
      <c r="C343" s="306"/>
      <c r="D343" s="304"/>
      <c r="E343" s="305"/>
      <c r="F343" s="296"/>
      <c r="G343" s="216">
        <f t="shared" si="40"/>
        <v>0</v>
      </c>
      <c r="H343" s="279">
        <f t="shared" si="41"/>
        <v>0</v>
      </c>
      <c r="I343" s="280"/>
      <c r="J343" s="202" t="e">
        <f>IF(I343=("Comisario"),(VLOOKUP(I343,'Simulador Piramide-Salarios'!$F$57:$J$74,5,0)),(IF(I343=("Inspector General"),(VLOOKUP(I343,'Simulador Piramide-Salarios'!$F$57:$J$74,5,0)),(IF(I343=("Subinspector"),(VLOOKUP(I343,'Simulador Piramide-Salarios'!$F$57:$J$74,5,0)),(IF(I343=("Inspector"),(VLOOKUP(I343,'Simulador Piramide-Salarios'!$F$57:$J$74,5,0)),(IF(I343=("Inspector Jefe"),(VLOOKUP(I343,'Simulador Piramide-Salarios'!$F$57:$J$74,5,0)),(IF((IF((VLOOKUP(I343,'Simulador Piramide-Salarios'!$F$57:$J$74,3,0))&gt;0,(VLOOKUP(I343,'Simulador Piramide-Salarios'!$F$57:$J$74,3,0)),(VLOOKUP(I343,'Simulador Piramide-Salarios'!$E$57:$J$74,5,0))))&gt;0,(IF((VLOOKUP(I343,'Simulador Piramide-Salarios'!$F$57:$J$74,3,0))&gt;0,(VLOOKUP(I343,'Simulador Piramide-Salarios'!$F$57:$J$74,3,0)),(VLOOKUP(I343,'Simulador Piramide-Salarios'!$E$57:$J$74,5,0)))),(VLOOKUP(I343,'Simulador Piramide-Salarios'!$D$57:$J$74,7,0)))))))))))))</f>
        <v>#N/A</v>
      </c>
      <c r="K343" s="200" t="e">
        <f t="shared" si="42"/>
        <v>#N/A</v>
      </c>
      <c r="L343" s="200" t="e">
        <f t="shared" si="43"/>
        <v>#N/A</v>
      </c>
      <c r="M343" s="211" t="e">
        <f t="shared" si="44"/>
        <v>#N/A</v>
      </c>
      <c r="N343" s="201" t="e">
        <f t="shared" si="45"/>
        <v>#N/A</v>
      </c>
      <c r="O343" s="198">
        <v>0</v>
      </c>
      <c r="P343" s="198">
        <v>0</v>
      </c>
      <c r="Q343" s="200" t="e">
        <f t="shared" si="46"/>
        <v>#N/A</v>
      </c>
      <c r="Z343" s="260"/>
    </row>
    <row r="344" spans="1:26" x14ac:dyDescent="0.25">
      <c r="A344" s="180">
        <f t="shared" si="39"/>
        <v>333</v>
      </c>
      <c r="B344" s="296"/>
      <c r="C344" s="306"/>
      <c r="D344" s="304"/>
      <c r="E344" s="305"/>
      <c r="F344" s="296"/>
      <c r="G344" s="216">
        <f t="shared" si="40"/>
        <v>0</v>
      </c>
      <c r="H344" s="279">
        <f t="shared" si="41"/>
        <v>0</v>
      </c>
      <c r="I344" s="280"/>
      <c r="J344" s="202" t="e">
        <f>IF(I344=("Comisario"),(VLOOKUP(I344,'Simulador Piramide-Salarios'!$F$57:$J$74,5,0)),(IF(I344=("Inspector General"),(VLOOKUP(I344,'Simulador Piramide-Salarios'!$F$57:$J$74,5,0)),(IF(I344=("Subinspector"),(VLOOKUP(I344,'Simulador Piramide-Salarios'!$F$57:$J$74,5,0)),(IF(I344=("Inspector"),(VLOOKUP(I344,'Simulador Piramide-Salarios'!$F$57:$J$74,5,0)),(IF(I344=("Inspector Jefe"),(VLOOKUP(I344,'Simulador Piramide-Salarios'!$F$57:$J$74,5,0)),(IF((IF((VLOOKUP(I344,'Simulador Piramide-Salarios'!$F$57:$J$74,3,0))&gt;0,(VLOOKUP(I344,'Simulador Piramide-Salarios'!$F$57:$J$74,3,0)),(VLOOKUP(I344,'Simulador Piramide-Salarios'!$E$57:$J$74,5,0))))&gt;0,(IF((VLOOKUP(I344,'Simulador Piramide-Salarios'!$F$57:$J$74,3,0))&gt;0,(VLOOKUP(I344,'Simulador Piramide-Salarios'!$F$57:$J$74,3,0)),(VLOOKUP(I344,'Simulador Piramide-Salarios'!$E$57:$J$74,5,0)))),(VLOOKUP(I344,'Simulador Piramide-Salarios'!$D$57:$J$74,7,0)))))))))))))</f>
        <v>#N/A</v>
      </c>
      <c r="K344" s="200" t="e">
        <f t="shared" si="42"/>
        <v>#N/A</v>
      </c>
      <c r="L344" s="200" t="e">
        <f t="shared" si="43"/>
        <v>#N/A</v>
      </c>
      <c r="M344" s="211" t="e">
        <f t="shared" si="44"/>
        <v>#N/A</v>
      </c>
      <c r="N344" s="201" t="e">
        <f t="shared" si="45"/>
        <v>#N/A</v>
      </c>
      <c r="O344" s="198">
        <v>0</v>
      </c>
      <c r="P344" s="198">
        <v>0</v>
      </c>
      <c r="Q344" s="200" t="e">
        <f t="shared" si="46"/>
        <v>#N/A</v>
      </c>
      <c r="Z344" s="260"/>
    </row>
    <row r="345" spans="1:26" x14ac:dyDescent="0.25">
      <c r="A345" s="180">
        <f t="shared" si="39"/>
        <v>334</v>
      </c>
      <c r="B345" s="296"/>
      <c r="C345" s="306"/>
      <c r="D345" s="304"/>
      <c r="E345" s="305"/>
      <c r="F345" s="296"/>
      <c r="G345" s="216">
        <f t="shared" si="40"/>
        <v>0</v>
      </c>
      <c r="H345" s="279">
        <f t="shared" si="41"/>
        <v>0</v>
      </c>
      <c r="I345" s="280"/>
      <c r="J345" s="202" t="e">
        <f>IF(I345=("Comisario"),(VLOOKUP(I345,'Simulador Piramide-Salarios'!$F$57:$J$74,5,0)),(IF(I345=("Inspector General"),(VLOOKUP(I345,'Simulador Piramide-Salarios'!$F$57:$J$74,5,0)),(IF(I345=("Subinspector"),(VLOOKUP(I345,'Simulador Piramide-Salarios'!$F$57:$J$74,5,0)),(IF(I345=("Inspector"),(VLOOKUP(I345,'Simulador Piramide-Salarios'!$F$57:$J$74,5,0)),(IF(I345=("Inspector Jefe"),(VLOOKUP(I345,'Simulador Piramide-Salarios'!$F$57:$J$74,5,0)),(IF((IF((VLOOKUP(I345,'Simulador Piramide-Salarios'!$F$57:$J$74,3,0))&gt;0,(VLOOKUP(I345,'Simulador Piramide-Salarios'!$F$57:$J$74,3,0)),(VLOOKUP(I345,'Simulador Piramide-Salarios'!$E$57:$J$74,5,0))))&gt;0,(IF((VLOOKUP(I345,'Simulador Piramide-Salarios'!$F$57:$J$74,3,0))&gt;0,(VLOOKUP(I345,'Simulador Piramide-Salarios'!$F$57:$J$74,3,0)),(VLOOKUP(I345,'Simulador Piramide-Salarios'!$E$57:$J$74,5,0)))),(VLOOKUP(I345,'Simulador Piramide-Salarios'!$D$57:$J$74,7,0)))))))))))))</f>
        <v>#N/A</v>
      </c>
      <c r="K345" s="200" t="e">
        <f t="shared" si="42"/>
        <v>#N/A</v>
      </c>
      <c r="L345" s="200" t="e">
        <f t="shared" si="43"/>
        <v>#N/A</v>
      </c>
      <c r="M345" s="211" t="e">
        <f t="shared" si="44"/>
        <v>#N/A</v>
      </c>
      <c r="N345" s="201" t="e">
        <f t="shared" si="45"/>
        <v>#N/A</v>
      </c>
      <c r="O345" s="198">
        <v>0</v>
      </c>
      <c r="P345" s="198">
        <v>0</v>
      </c>
      <c r="Q345" s="200" t="e">
        <f t="shared" si="46"/>
        <v>#N/A</v>
      </c>
      <c r="Z345" s="260"/>
    </row>
    <row r="346" spans="1:26" x14ac:dyDescent="0.25">
      <c r="A346" s="180">
        <f t="shared" si="39"/>
        <v>335</v>
      </c>
      <c r="B346" s="296"/>
      <c r="C346" s="306"/>
      <c r="D346" s="304"/>
      <c r="E346" s="305"/>
      <c r="F346" s="296"/>
      <c r="G346" s="216">
        <f t="shared" si="40"/>
        <v>0</v>
      </c>
      <c r="H346" s="279">
        <f t="shared" si="41"/>
        <v>0</v>
      </c>
      <c r="I346" s="280"/>
      <c r="J346" s="202" t="e">
        <f>IF(I346=("Comisario"),(VLOOKUP(I346,'Simulador Piramide-Salarios'!$F$57:$J$74,5,0)),(IF(I346=("Inspector General"),(VLOOKUP(I346,'Simulador Piramide-Salarios'!$F$57:$J$74,5,0)),(IF(I346=("Subinspector"),(VLOOKUP(I346,'Simulador Piramide-Salarios'!$F$57:$J$74,5,0)),(IF(I346=("Inspector"),(VLOOKUP(I346,'Simulador Piramide-Salarios'!$F$57:$J$74,5,0)),(IF(I346=("Inspector Jefe"),(VLOOKUP(I346,'Simulador Piramide-Salarios'!$F$57:$J$74,5,0)),(IF((IF((VLOOKUP(I346,'Simulador Piramide-Salarios'!$F$57:$J$74,3,0))&gt;0,(VLOOKUP(I346,'Simulador Piramide-Salarios'!$F$57:$J$74,3,0)),(VLOOKUP(I346,'Simulador Piramide-Salarios'!$E$57:$J$74,5,0))))&gt;0,(IF((VLOOKUP(I346,'Simulador Piramide-Salarios'!$F$57:$J$74,3,0))&gt;0,(VLOOKUP(I346,'Simulador Piramide-Salarios'!$F$57:$J$74,3,0)),(VLOOKUP(I346,'Simulador Piramide-Salarios'!$E$57:$J$74,5,0)))),(VLOOKUP(I346,'Simulador Piramide-Salarios'!$D$57:$J$74,7,0)))))))))))))</f>
        <v>#N/A</v>
      </c>
      <c r="K346" s="200" t="e">
        <f t="shared" si="42"/>
        <v>#N/A</v>
      </c>
      <c r="L346" s="200" t="e">
        <f t="shared" si="43"/>
        <v>#N/A</v>
      </c>
      <c r="M346" s="211" t="e">
        <f t="shared" si="44"/>
        <v>#N/A</v>
      </c>
      <c r="N346" s="201" t="e">
        <f t="shared" si="45"/>
        <v>#N/A</v>
      </c>
      <c r="O346" s="198">
        <v>0</v>
      </c>
      <c r="P346" s="198">
        <v>0</v>
      </c>
      <c r="Q346" s="200" t="e">
        <f t="shared" si="46"/>
        <v>#N/A</v>
      </c>
      <c r="Z346" s="260"/>
    </row>
    <row r="347" spans="1:26" x14ac:dyDescent="0.25">
      <c r="A347" s="180">
        <f t="shared" si="39"/>
        <v>336</v>
      </c>
      <c r="B347" s="296"/>
      <c r="C347" s="306"/>
      <c r="D347" s="304"/>
      <c r="E347" s="305"/>
      <c r="F347" s="296"/>
      <c r="G347" s="216">
        <f t="shared" si="40"/>
        <v>0</v>
      </c>
      <c r="H347" s="279">
        <f t="shared" si="41"/>
        <v>0</v>
      </c>
      <c r="I347" s="280"/>
      <c r="J347" s="202" t="e">
        <f>IF(I347=("Comisario"),(VLOOKUP(I347,'Simulador Piramide-Salarios'!$F$57:$J$74,5,0)),(IF(I347=("Inspector General"),(VLOOKUP(I347,'Simulador Piramide-Salarios'!$F$57:$J$74,5,0)),(IF(I347=("Subinspector"),(VLOOKUP(I347,'Simulador Piramide-Salarios'!$F$57:$J$74,5,0)),(IF(I347=("Inspector"),(VLOOKUP(I347,'Simulador Piramide-Salarios'!$F$57:$J$74,5,0)),(IF(I347=("Inspector Jefe"),(VLOOKUP(I347,'Simulador Piramide-Salarios'!$F$57:$J$74,5,0)),(IF((IF((VLOOKUP(I347,'Simulador Piramide-Salarios'!$F$57:$J$74,3,0))&gt;0,(VLOOKUP(I347,'Simulador Piramide-Salarios'!$F$57:$J$74,3,0)),(VLOOKUP(I347,'Simulador Piramide-Salarios'!$E$57:$J$74,5,0))))&gt;0,(IF((VLOOKUP(I347,'Simulador Piramide-Salarios'!$F$57:$J$74,3,0))&gt;0,(VLOOKUP(I347,'Simulador Piramide-Salarios'!$F$57:$J$74,3,0)),(VLOOKUP(I347,'Simulador Piramide-Salarios'!$E$57:$J$74,5,0)))),(VLOOKUP(I347,'Simulador Piramide-Salarios'!$D$57:$J$74,7,0)))))))))))))</f>
        <v>#N/A</v>
      </c>
      <c r="K347" s="200" t="e">
        <f t="shared" si="42"/>
        <v>#N/A</v>
      </c>
      <c r="L347" s="200" t="e">
        <f t="shared" si="43"/>
        <v>#N/A</v>
      </c>
      <c r="M347" s="211" t="e">
        <f t="shared" si="44"/>
        <v>#N/A</v>
      </c>
      <c r="N347" s="201" t="e">
        <f t="shared" si="45"/>
        <v>#N/A</v>
      </c>
      <c r="O347" s="198">
        <v>0</v>
      </c>
      <c r="P347" s="198">
        <v>0</v>
      </c>
      <c r="Q347" s="200" t="e">
        <f t="shared" si="46"/>
        <v>#N/A</v>
      </c>
      <c r="Z347" s="260"/>
    </row>
    <row r="348" spans="1:26" x14ac:dyDescent="0.25">
      <c r="A348" s="180">
        <f t="shared" si="39"/>
        <v>337</v>
      </c>
      <c r="B348" s="296"/>
      <c r="C348" s="306"/>
      <c r="D348" s="304"/>
      <c r="E348" s="305"/>
      <c r="F348" s="296"/>
      <c r="G348" s="216">
        <f t="shared" si="40"/>
        <v>0</v>
      </c>
      <c r="H348" s="279">
        <f t="shared" si="41"/>
        <v>0</v>
      </c>
      <c r="I348" s="280"/>
      <c r="J348" s="202" t="e">
        <f>IF(I348=("Comisario"),(VLOOKUP(I348,'Simulador Piramide-Salarios'!$F$57:$J$74,5,0)),(IF(I348=("Inspector General"),(VLOOKUP(I348,'Simulador Piramide-Salarios'!$F$57:$J$74,5,0)),(IF(I348=("Subinspector"),(VLOOKUP(I348,'Simulador Piramide-Salarios'!$F$57:$J$74,5,0)),(IF(I348=("Inspector"),(VLOOKUP(I348,'Simulador Piramide-Salarios'!$F$57:$J$74,5,0)),(IF(I348=("Inspector Jefe"),(VLOOKUP(I348,'Simulador Piramide-Salarios'!$F$57:$J$74,5,0)),(IF((IF((VLOOKUP(I348,'Simulador Piramide-Salarios'!$F$57:$J$74,3,0))&gt;0,(VLOOKUP(I348,'Simulador Piramide-Salarios'!$F$57:$J$74,3,0)),(VLOOKUP(I348,'Simulador Piramide-Salarios'!$E$57:$J$74,5,0))))&gt;0,(IF((VLOOKUP(I348,'Simulador Piramide-Salarios'!$F$57:$J$74,3,0))&gt;0,(VLOOKUP(I348,'Simulador Piramide-Salarios'!$F$57:$J$74,3,0)),(VLOOKUP(I348,'Simulador Piramide-Salarios'!$E$57:$J$74,5,0)))),(VLOOKUP(I348,'Simulador Piramide-Salarios'!$D$57:$J$74,7,0)))))))))))))</f>
        <v>#N/A</v>
      </c>
      <c r="K348" s="200" t="e">
        <f t="shared" si="42"/>
        <v>#N/A</v>
      </c>
      <c r="L348" s="200" t="e">
        <f t="shared" si="43"/>
        <v>#N/A</v>
      </c>
      <c r="M348" s="211" t="e">
        <f t="shared" si="44"/>
        <v>#N/A</v>
      </c>
      <c r="N348" s="201" t="e">
        <f t="shared" si="45"/>
        <v>#N/A</v>
      </c>
      <c r="O348" s="198">
        <v>0</v>
      </c>
      <c r="P348" s="198">
        <v>0</v>
      </c>
      <c r="Q348" s="200" t="e">
        <f t="shared" si="46"/>
        <v>#N/A</v>
      </c>
      <c r="Z348" s="260"/>
    </row>
    <row r="349" spans="1:26" x14ac:dyDescent="0.25">
      <c r="A349" s="180">
        <f t="shared" si="39"/>
        <v>338</v>
      </c>
      <c r="B349" s="296"/>
      <c r="C349" s="306"/>
      <c r="D349" s="304"/>
      <c r="E349" s="305"/>
      <c r="F349" s="296"/>
      <c r="G349" s="216">
        <f t="shared" si="40"/>
        <v>0</v>
      </c>
      <c r="H349" s="279">
        <f t="shared" si="41"/>
        <v>0</v>
      </c>
      <c r="I349" s="280"/>
      <c r="J349" s="202" t="e">
        <f>IF(I349=("Comisario"),(VLOOKUP(I349,'Simulador Piramide-Salarios'!$F$57:$J$74,5,0)),(IF(I349=("Inspector General"),(VLOOKUP(I349,'Simulador Piramide-Salarios'!$F$57:$J$74,5,0)),(IF(I349=("Subinspector"),(VLOOKUP(I349,'Simulador Piramide-Salarios'!$F$57:$J$74,5,0)),(IF(I349=("Inspector"),(VLOOKUP(I349,'Simulador Piramide-Salarios'!$F$57:$J$74,5,0)),(IF(I349=("Inspector Jefe"),(VLOOKUP(I349,'Simulador Piramide-Salarios'!$F$57:$J$74,5,0)),(IF((IF((VLOOKUP(I349,'Simulador Piramide-Salarios'!$F$57:$J$74,3,0))&gt;0,(VLOOKUP(I349,'Simulador Piramide-Salarios'!$F$57:$J$74,3,0)),(VLOOKUP(I349,'Simulador Piramide-Salarios'!$E$57:$J$74,5,0))))&gt;0,(IF((VLOOKUP(I349,'Simulador Piramide-Salarios'!$F$57:$J$74,3,0))&gt;0,(VLOOKUP(I349,'Simulador Piramide-Salarios'!$F$57:$J$74,3,0)),(VLOOKUP(I349,'Simulador Piramide-Salarios'!$E$57:$J$74,5,0)))),(VLOOKUP(I349,'Simulador Piramide-Salarios'!$D$57:$J$74,7,0)))))))))))))</f>
        <v>#N/A</v>
      </c>
      <c r="K349" s="200" t="e">
        <f t="shared" si="42"/>
        <v>#N/A</v>
      </c>
      <c r="L349" s="200" t="e">
        <f t="shared" si="43"/>
        <v>#N/A</v>
      </c>
      <c r="M349" s="211" t="e">
        <f t="shared" si="44"/>
        <v>#N/A</v>
      </c>
      <c r="N349" s="201" t="e">
        <f t="shared" si="45"/>
        <v>#N/A</v>
      </c>
      <c r="O349" s="198">
        <v>0</v>
      </c>
      <c r="P349" s="198">
        <v>0</v>
      </c>
      <c r="Q349" s="200" t="e">
        <f t="shared" si="46"/>
        <v>#N/A</v>
      </c>
      <c r="Z349" s="260"/>
    </row>
    <row r="350" spans="1:26" x14ac:dyDescent="0.25">
      <c r="A350" s="180">
        <f t="shared" si="39"/>
        <v>339</v>
      </c>
      <c r="B350" s="296"/>
      <c r="C350" s="306"/>
      <c r="D350" s="304"/>
      <c r="E350" s="305"/>
      <c r="F350" s="296"/>
      <c r="G350" s="216">
        <f t="shared" si="40"/>
        <v>0</v>
      </c>
      <c r="H350" s="279">
        <f t="shared" si="41"/>
        <v>0</v>
      </c>
      <c r="I350" s="280"/>
      <c r="J350" s="202" t="e">
        <f>IF(I350=("Comisario"),(VLOOKUP(I350,'Simulador Piramide-Salarios'!$F$57:$J$74,5,0)),(IF(I350=("Inspector General"),(VLOOKUP(I350,'Simulador Piramide-Salarios'!$F$57:$J$74,5,0)),(IF(I350=("Subinspector"),(VLOOKUP(I350,'Simulador Piramide-Salarios'!$F$57:$J$74,5,0)),(IF(I350=("Inspector"),(VLOOKUP(I350,'Simulador Piramide-Salarios'!$F$57:$J$74,5,0)),(IF(I350=("Inspector Jefe"),(VLOOKUP(I350,'Simulador Piramide-Salarios'!$F$57:$J$74,5,0)),(IF((IF((VLOOKUP(I350,'Simulador Piramide-Salarios'!$F$57:$J$74,3,0))&gt;0,(VLOOKUP(I350,'Simulador Piramide-Salarios'!$F$57:$J$74,3,0)),(VLOOKUP(I350,'Simulador Piramide-Salarios'!$E$57:$J$74,5,0))))&gt;0,(IF((VLOOKUP(I350,'Simulador Piramide-Salarios'!$F$57:$J$74,3,0))&gt;0,(VLOOKUP(I350,'Simulador Piramide-Salarios'!$F$57:$J$74,3,0)),(VLOOKUP(I350,'Simulador Piramide-Salarios'!$E$57:$J$74,5,0)))),(VLOOKUP(I350,'Simulador Piramide-Salarios'!$D$57:$J$74,7,0)))))))))))))</f>
        <v>#N/A</v>
      </c>
      <c r="K350" s="200" t="e">
        <f t="shared" si="42"/>
        <v>#N/A</v>
      </c>
      <c r="L350" s="200" t="e">
        <f t="shared" si="43"/>
        <v>#N/A</v>
      </c>
      <c r="M350" s="211" t="e">
        <f t="shared" si="44"/>
        <v>#N/A</v>
      </c>
      <c r="N350" s="201" t="e">
        <f t="shared" si="45"/>
        <v>#N/A</v>
      </c>
      <c r="O350" s="198">
        <v>0</v>
      </c>
      <c r="P350" s="198">
        <v>0</v>
      </c>
      <c r="Q350" s="200" t="e">
        <f t="shared" si="46"/>
        <v>#N/A</v>
      </c>
      <c r="Z350" s="260"/>
    </row>
    <row r="351" spans="1:26" x14ac:dyDescent="0.25">
      <c r="A351" s="180">
        <f t="shared" si="39"/>
        <v>340</v>
      </c>
      <c r="B351" s="296"/>
      <c r="C351" s="306"/>
      <c r="D351" s="304"/>
      <c r="E351" s="305"/>
      <c r="F351" s="296"/>
      <c r="G351" s="216">
        <f t="shared" si="40"/>
        <v>0</v>
      </c>
      <c r="H351" s="279">
        <f t="shared" si="41"/>
        <v>0</v>
      </c>
      <c r="I351" s="280"/>
      <c r="J351" s="202" t="e">
        <f>IF(I351=("Comisario"),(VLOOKUP(I351,'Simulador Piramide-Salarios'!$F$57:$J$74,5,0)),(IF(I351=("Inspector General"),(VLOOKUP(I351,'Simulador Piramide-Salarios'!$F$57:$J$74,5,0)),(IF(I351=("Subinspector"),(VLOOKUP(I351,'Simulador Piramide-Salarios'!$F$57:$J$74,5,0)),(IF(I351=("Inspector"),(VLOOKUP(I351,'Simulador Piramide-Salarios'!$F$57:$J$74,5,0)),(IF(I351=("Inspector Jefe"),(VLOOKUP(I351,'Simulador Piramide-Salarios'!$F$57:$J$74,5,0)),(IF((IF((VLOOKUP(I351,'Simulador Piramide-Salarios'!$F$57:$J$74,3,0))&gt;0,(VLOOKUP(I351,'Simulador Piramide-Salarios'!$F$57:$J$74,3,0)),(VLOOKUP(I351,'Simulador Piramide-Salarios'!$E$57:$J$74,5,0))))&gt;0,(IF((VLOOKUP(I351,'Simulador Piramide-Salarios'!$F$57:$J$74,3,0))&gt;0,(VLOOKUP(I351,'Simulador Piramide-Salarios'!$F$57:$J$74,3,0)),(VLOOKUP(I351,'Simulador Piramide-Salarios'!$E$57:$J$74,5,0)))),(VLOOKUP(I351,'Simulador Piramide-Salarios'!$D$57:$J$74,7,0)))))))))))))</f>
        <v>#N/A</v>
      </c>
      <c r="K351" s="200" t="e">
        <f t="shared" si="42"/>
        <v>#N/A</v>
      </c>
      <c r="L351" s="200" t="e">
        <f t="shared" si="43"/>
        <v>#N/A</v>
      </c>
      <c r="M351" s="211" t="e">
        <f t="shared" si="44"/>
        <v>#N/A</v>
      </c>
      <c r="N351" s="201" t="e">
        <f t="shared" si="45"/>
        <v>#N/A</v>
      </c>
      <c r="O351" s="198">
        <v>0</v>
      </c>
      <c r="P351" s="198">
        <v>0</v>
      </c>
      <c r="Q351" s="200" t="e">
        <f t="shared" si="46"/>
        <v>#N/A</v>
      </c>
      <c r="Z351" s="260"/>
    </row>
    <row r="352" spans="1:26" x14ac:dyDescent="0.25">
      <c r="A352" s="180">
        <f t="shared" si="39"/>
        <v>341</v>
      </c>
      <c r="B352" s="296"/>
      <c r="C352" s="306"/>
      <c r="D352" s="304"/>
      <c r="E352" s="305"/>
      <c r="F352" s="296"/>
      <c r="G352" s="216">
        <f t="shared" si="40"/>
        <v>0</v>
      </c>
      <c r="H352" s="279">
        <f t="shared" si="41"/>
        <v>0</v>
      </c>
      <c r="I352" s="280"/>
      <c r="J352" s="202" t="e">
        <f>IF(I352=("Comisario"),(VLOOKUP(I352,'Simulador Piramide-Salarios'!$F$57:$J$74,5,0)),(IF(I352=("Inspector General"),(VLOOKUP(I352,'Simulador Piramide-Salarios'!$F$57:$J$74,5,0)),(IF(I352=("Subinspector"),(VLOOKUP(I352,'Simulador Piramide-Salarios'!$F$57:$J$74,5,0)),(IF(I352=("Inspector"),(VLOOKUP(I352,'Simulador Piramide-Salarios'!$F$57:$J$74,5,0)),(IF(I352=("Inspector Jefe"),(VLOOKUP(I352,'Simulador Piramide-Salarios'!$F$57:$J$74,5,0)),(IF((IF((VLOOKUP(I352,'Simulador Piramide-Salarios'!$F$57:$J$74,3,0))&gt;0,(VLOOKUP(I352,'Simulador Piramide-Salarios'!$F$57:$J$74,3,0)),(VLOOKUP(I352,'Simulador Piramide-Salarios'!$E$57:$J$74,5,0))))&gt;0,(IF((VLOOKUP(I352,'Simulador Piramide-Salarios'!$F$57:$J$74,3,0))&gt;0,(VLOOKUP(I352,'Simulador Piramide-Salarios'!$F$57:$J$74,3,0)),(VLOOKUP(I352,'Simulador Piramide-Salarios'!$E$57:$J$74,5,0)))),(VLOOKUP(I352,'Simulador Piramide-Salarios'!$D$57:$J$74,7,0)))))))))))))</f>
        <v>#N/A</v>
      </c>
      <c r="K352" s="200" t="e">
        <f t="shared" si="42"/>
        <v>#N/A</v>
      </c>
      <c r="L352" s="200" t="e">
        <f t="shared" si="43"/>
        <v>#N/A</v>
      </c>
      <c r="M352" s="211" t="e">
        <f t="shared" si="44"/>
        <v>#N/A</v>
      </c>
      <c r="N352" s="201" t="e">
        <f t="shared" si="45"/>
        <v>#N/A</v>
      </c>
      <c r="O352" s="198">
        <v>0</v>
      </c>
      <c r="P352" s="198">
        <v>0</v>
      </c>
      <c r="Q352" s="200" t="e">
        <f t="shared" si="46"/>
        <v>#N/A</v>
      </c>
      <c r="Z352" s="260"/>
    </row>
    <row r="353" spans="1:26" x14ac:dyDescent="0.25">
      <c r="A353" s="180">
        <f t="shared" si="39"/>
        <v>342</v>
      </c>
      <c r="B353" s="296"/>
      <c r="C353" s="306"/>
      <c r="D353" s="304"/>
      <c r="E353" s="305"/>
      <c r="F353" s="296"/>
      <c r="G353" s="216">
        <f t="shared" si="40"/>
        <v>0</v>
      </c>
      <c r="H353" s="279">
        <f t="shared" si="41"/>
        <v>0</v>
      </c>
      <c r="I353" s="280"/>
      <c r="J353" s="202" t="e">
        <f>IF(I353=("Comisario"),(VLOOKUP(I353,'Simulador Piramide-Salarios'!$F$57:$J$74,5,0)),(IF(I353=("Inspector General"),(VLOOKUP(I353,'Simulador Piramide-Salarios'!$F$57:$J$74,5,0)),(IF(I353=("Subinspector"),(VLOOKUP(I353,'Simulador Piramide-Salarios'!$F$57:$J$74,5,0)),(IF(I353=("Inspector"),(VLOOKUP(I353,'Simulador Piramide-Salarios'!$F$57:$J$74,5,0)),(IF(I353=("Inspector Jefe"),(VLOOKUP(I353,'Simulador Piramide-Salarios'!$F$57:$J$74,5,0)),(IF((IF((VLOOKUP(I353,'Simulador Piramide-Salarios'!$F$57:$J$74,3,0))&gt;0,(VLOOKUP(I353,'Simulador Piramide-Salarios'!$F$57:$J$74,3,0)),(VLOOKUP(I353,'Simulador Piramide-Salarios'!$E$57:$J$74,5,0))))&gt;0,(IF((VLOOKUP(I353,'Simulador Piramide-Salarios'!$F$57:$J$74,3,0))&gt;0,(VLOOKUP(I353,'Simulador Piramide-Salarios'!$F$57:$J$74,3,0)),(VLOOKUP(I353,'Simulador Piramide-Salarios'!$E$57:$J$74,5,0)))),(VLOOKUP(I353,'Simulador Piramide-Salarios'!$D$57:$J$74,7,0)))))))))))))</f>
        <v>#N/A</v>
      </c>
      <c r="K353" s="200" t="e">
        <f t="shared" si="42"/>
        <v>#N/A</v>
      </c>
      <c r="L353" s="200" t="e">
        <f t="shared" si="43"/>
        <v>#N/A</v>
      </c>
      <c r="M353" s="211" t="e">
        <f t="shared" si="44"/>
        <v>#N/A</v>
      </c>
      <c r="N353" s="201" t="e">
        <f t="shared" si="45"/>
        <v>#N/A</v>
      </c>
      <c r="O353" s="198">
        <v>0</v>
      </c>
      <c r="P353" s="198">
        <v>0</v>
      </c>
      <c r="Q353" s="200" t="e">
        <f t="shared" si="46"/>
        <v>#N/A</v>
      </c>
      <c r="Z353" s="260"/>
    </row>
    <row r="354" spans="1:26" x14ac:dyDescent="0.25">
      <c r="A354" s="180">
        <f t="shared" si="39"/>
        <v>343</v>
      </c>
      <c r="B354" s="296"/>
      <c r="C354" s="306"/>
      <c r="D354" s="304"/>
      <c r="E354" s="305"/>
      <c r="F354" s="296"/>
      <c r="G354" s="216">
        <f t="shared" si="40"/>
        <v>0</v>
      </c>
      <c r="H354" s="279">
        <f t="shared" si="41"/>
        <v>0</v>
      </c>
      <c r="I354" s="280"/>
      <c r="J354" s="202" t="e">
        <f>IF(I354=("Comisario"),(VLOOKUP(I354,'Simulador Piramide-Salarios'!$F$57:$J$74,5,0)),(IF(I354=("Inspector General"),(VLOOKUP(I354,'Simulador Piramide-Salarios'!$F$57:$J$74,5,0)),(IF(I354=("Subinspector"),(VLOOKUP(I354,'Simulador Piramide-Salarios'!$F$57:$J$74,5,0)),(IF(I354=("Inspector"),(VLOOKUP(I354,'Simulador Piramide-Salarios'!$F$57:$J$74,5,0)),(IF(I354=("Inspector Jefe"),(VLOOKUP(I354,'Simulador Piramide-Salarios'!$F$57:$J$74,5,0)),(IF((IF((VLOOKUP(I354,'Simulador Piramide-Salarios'!$F$57:$J$74,3,0))&gt;0,(VLOOKUP(I354,'Simulador Piramide-Salarios'!$F$57:$J$74,3,0)),(VLOOKUP(I354,'Simulador Piramide-Salarios'!$E$57:$J$74,5,0))))&gt;0,(IF((VLOOKUP(I354,'Simulador Piramide-Salarios'!$F$57:$J$74,3,0))&gt;0,(VLOOKUP(I354,'Simulador Piramide-Salarios'!$F$57:$J$74,3,0)),(VLOOKUP(I354,'Simulador Piramide-Salarios'!$E$57:$J$74,5,0)))),(VLOOKUP(I354,'Simulador Piramide-Salarios'!$D$57:$J$74,7,0)))))))))))))</f>
        <v>#N/A</v>
      </c>
      <c r="K354" s="200" t="e">
        <f t="shared" si="42"/>
        <v>#N/A</v>
      </c>
      <c r="L354" s="200" t="e">
        <f t="shared" si="43"/>
        <v>#N/A</v>
      </c>
      <c r="M354" s="211" t="e">
        <f t="shared" si="44"/>
        <v>#N/A</v>
      </c>
      <c r="N354" s="201" t="e">
        <f t="shared" si="45"/>
        <v>#N/A</v>
      </c>
      <c r="O354" s="198">
        <v>0</v>
      </c>
      <c r="P354" s="198">
        <v>0</v>
      </c>
      <c r="Q354" s="200" t="e">
        <f t="shared" si="46"/>
        <v>#N/A</v>
      </c>
      <c r="Z354" s="260"/>
    </row>
    <row r="355" spans="1:26" x14ac:dyDescent="0.25">
      <c r="A355" s="180">
        <f t="shared" si="39"/>
        <v>344</v>
      </c>
      <c r="B355" s="296"/>
      <c r="C355" s="306"/>
      <c r="D355" s="304"/>
      <c r="E355" s="305"/>
      <c r="F355" s="296"/>
      <c r="G355" s="216">
        <f t="shared" si="40"/>
        <v>0</v>
      </c>
      <c r="H355" s="279">
        <f t="shared" si="41"/>
        <v>0</v>
      </c>
      <c r="I355" s="280"/>
      <c r="J355" s="202" t="e">
        <f>IF(I355=("Comisario"),(VLOOKUP(I355,'Simulador Piramide-Salarios'!$F$57:$J$74,5,0)),(IF(I355=("Inspector General"),(VLOOKUP(I355,'Simulador Piramide-Salarios'!$F$57:$J$74,5,0)),(IF(I355=("Subinspector"),(VLOOKUP(I355,'Simulador Piramide-Salarios'!$F$57:$J$74,5,0)),(IF(I355=("Inspector"),(VLOOKUP(I355,'Simulador Piramide-Salarios'!$F$57:$J$74,5,0)),(IF(I355=("Inspector Jefe"),(VLOOKUP(I355,'Simulador Piramide-Salarios'!$F$57:$J$74,5,0)),(IF((IF((VLOOKUP(I355,'Simulador Piramide-Salarios'!$F$57:$J$74,3,0))&gt;0,(VLOOKUP(I355,'Simulador Piramide-Salarios'!$F$57:$J$74,3,0)),(VLOOKUP(I355,'Simulador Piramide-Salarios'!$E$57:$J$74,5,0))))&gt;0,(IF((VLOOKUP(I355,'Simulador Piramide-Salarios'!$F$57:$J$74,3,0))&gt;0,(VLOOKUP(I355,'Simulador Piramide-Salarios'!$F$57:$J$74,3,0)),(VLOOKUP(I355,'Simulador Piramide-Salarios'!$E$57:$J$74,5,0)))),(VLOOKUP(I355,'Simulador Piramide-Salarios'!$D$57:$J$74,7,0)))))))))))))</f>
        <v>#N/A</v>
      </c>
      <c r="K355" s="200" t="e">
        <f t="shared" si="42"/>
        <v>#N/A</v>
      </c>
      <c r="L355" s="200" t="e">
        <f t="shared" si="43"/>
        <v>#N/A</v>
      </c>
      <c r="M355" s="211" t="e">
        <f t="shared" si="44"/>
        <v>#N/A</v>
      </c>
      <c r="N355" s="201" t="e">
        <f t="shared" si="45"/>
        <v>#N/A</v>
      </c>
      <c r="O355" s="198">
        <v>0</v>
      </c>
      <c r="P355" s="198">
        <v>0</v>
      </c>
      <c r="Q355" s="200" t="e">
        <f t="shared" si="46"/>
        <v>#N/A</v>
      </c>
      <c r="Z355" s="260"/>
    </row>
    <row r="356" spans="1:26" x14ac:dyDescent="0.25">
      <c r="A356" s="180">
        <f t="shared" si="39"/>
        <v>345</v>
      </c>
      <c r="B356" s="296"/>
      <c r="C356" s="306"/>
      <c r="D356" s="304"/>
      <c r="E356" s="305"/>
      <c r="F356" s="296"/>
      <c r="G356" s="216">
        <f t="shared" si="40"/>
        <v>0</v>
      </c>
      <c r="H356" s="279">
        <f t="shared" si="41"/>
        <v>0</v>
      </c>
      <c r="I356" s="280"/>
      <c r="J356" s="202" t="e">
        <f>IF(I356=("Comisario"),(VLOOKUP(I356,'Simulador Piramide-Salarios'!$F$57:$J$74,5,0)),(IF(I356=("Inspector General"),(VLOOKUP(I356,'Simulador Piramide-Salarios'!$F$57:$J$74,5,0)),(IF(I356=("Subinspector"),(VLOOKUP(I356,'Simulador Piramide-Salarios'!$F$57:$J$74,5,0)),(IF(I356=("Inspector"),(VLOOKUP(I356,'Simulador Piramide-Salarios'!$F$57:$J$74,5,0)),(IF(I356=("Inspector Jefe"),(VLOOKUP(I356,'Simulador Piramide-Salarios'!$F$57:$J$74,5,0)),(IF((IF((VLOOKUP(I356,'Simulador Piramide-Salarios'!$F$57:$J$74,3,0))&gt;0,(VLOOKUP(I356,'Simulador Piramide-Salarios'!$F$57:$J$74,3,0)),(VLOOKUP(I356,'Simulador Piramide-Salarios'!$E$57:$J$74,5,0))))&gt;0,(IF((VLOOKUP(I356,'Simulador Piramide-Salarios'!$F$57:$J$74,3,0))&gt;0,(VLOOKUP(I356,'Simulador Piramide-Salarios'!$F$57:$J$74,3,0)),(VLOOKUP(I356,'Simulador Piramide-Salarios'!$E$57:$J$74,5,0)))),(VLOOKUP(I356,'Simulador Piramide-Salarios'!$D$57:$J$74,7,0)))))))))))))</f>
        <v>#N/A</v>
      </c>
      <c r="K356" s="200" t="e">
        <f t="shared" si="42"/>
        <v>#N/A</v>
      </c>
      <c r="L356" s="200" t="e">
        <f t="shared" si="43"/>
        <v>#N/A</v>
      </c>
      <c r="M356" s="211" t="e">
        <f t="shared" si="44"/>
        <v>#N/A</v>
      </c>
      <c r="N356" s="201" t="e">
        <f t="shared" si="45"/>
        <v>#N/A</v>
      </c>
      <c r="O356" s="198">
        <v>0</v>
      </c>
      <c r="P356" s="198">
        <v>0</v>
      </c>
      <c r="Q356" s="200" t="e">
        <f t="shared" si="46"/>
        <v>#N/A</v>
      </c>
      <c r="Z356" s="260"/>
    </row>
    <row r="357" spans="1:26" x14ac:dyDescent="0.25">
      <c r="A357" s="180">
        <f t="shared" si="39"/>
        <v>346</v>
      </c>
      <c r="B357" s="296"/>
      <c r="C357" s="306"/>
      <c r="D357" s="304"/>
      <c r="E357" s="305"/>
      <c r="F357" s="296"/>
      <c r="G357" s="216">
        <f t="shared" si="40"/>
        <v>0</v>
      </c>
      <c r="H357" s="279">
        <f t="shared" si="41"/>
        <v>0</v>
      </c>
      <c r="I357" s="280"/>
      <c r="J357" s="202" t="e">
        <f>IF(I357=("Comisario"),(VLOOKUP(I357,'Simulador Piramide-Salarios'!$F$57:$J$74,5,0)),(IF(I357=("Inspector General"),(VLOOKUP(I357,'Simulador Piramide-Salarios'!$F$57:$J$74,5,0)),(IF(I357=("Subinspector"),(VLOOKUP(I357,'Simulador Piramide-Salarios'!$F$57:$J$74,5,0)),(IF(I357=("Inspector"),(VLOOKUP(I357,'Simulador Piramide-Salarios'!$F$57:$J$74,5,0)),(IF(I357=("Inspector Jefe"),(VLOOKUP(I357,'Simulador Piramide-Salarios'!$F$57:$J$74,5,0)),(IF((IF((VLOOKUP(I357,'Simulador Piramide-Salarios'!$F$57:$J$74,3,0))&gt;0,(VLOOKUP(I357,'Simulador Piramide-Salarios'!$F$57:$J$74,3,0)),(VLOOKUP(I357,'Simulador Piramide-Salarios'!$E$57:$J$74,5,0))))&gt;0,(IF((VLOOKUP(I357,'Simulador Piramide-Salarios'!$F$57:$J$74,3,0))&gt;0,(VLOOKUP(I357,'Simulador Piramide-Salarios'!$F$57:$J$74,3,0)),(VLOOKUP(I357,'Simulador Piramide-Salarios'!$E$57:$J$74,5,0)))),(VLOOKUP(I357,'Simulador Piramide-Salarios'!$D$57:$J$74,7,0)))))))))))))</f>
        <v>#N/A</v>
      </c>
      <c r="K357" s="200" t="e">
        <f t="shared" si="42"/>
        <v>#N/A</v>
      </c>
      <c r="L357" s="200" t="e">
        <f t="shared" si="43"/>
        <v>#N/A</v>
      </c>
      <c r="M357" s="211" t="e">
        <f t="shared" si="44"/>
        <v>#N/A</v>
      </c>
      <c r="N357" s="201" t="e">
        <f t="shared" si="45"/>
        <v>#N/A</v>
      </c>
      <c r="O357" s="198">
        <v>0</v>
      </c>
      <c r="P357" s="198">
        <v>0</v>
      </c>
      <c r="Q357" s="200" t="e">
        <f t="shared" si="46"/>
        <v>#N/A</v>
      </c>
      <c r="Z357" s="260"/>
    </row>
    <row r="358" spans="1:26" x14ac:dyDescent="0.25">
      <c r="A358" s="180">
        <f t="shared" si="39"/>
        <v>347</v>
      </c>
      <c r="B358" s="296"/>
      <c r="C358" s="306"/>
      <c r="D358" s="304"/>
      <c r="E358" s="305"/>
      <c r="F358" s="296"/>
      <c r="G358" s="216">
        <f t="shared" si="40"/>
        <v>0</v>
      </c>
      <c r="H358" s="279">
        <f t="shared" si="41"/>
        <v>0</v>
      </c>
      <c r="I358" s="280"/>
      <c r="J358" s="202" t="e">
        <f>IF(I358=("Comisario"),(VLOOKUP(I358,'Simulador Piramide-Salarios'!$F$57:$J$74,5,0)),(IF(I358=("Inspector General"),(VLOOKUP(I358,'Simulador Piramide-Salarios'!$F$57:$J$74,5,0)),(IF(I358=("Subinspector"),(VLOOKUP(I358,'Simulador Piramide-Salarios'!$F$57:$J$74,5,0)),(IF(I358=("Inspector"),(VLOOKUP(I358,'Simulador Piramide-Salarios'!$F$57:$J$74,5,0)),(IF(I358=("Inspector Jefe"),(VLOOKUP(I358,'Simulador Piramide-Salarios'!$F$57:$J$74,5,0)),(IF((IF((VLOOKUP(I358,'Simulador Piramide-Salarios'!$F$57:$J$74,3,0))&gt;0,(VLOOKUP(I358,'Simulador Piramide-Salarios'!$F$57:$J$74,3,0)),(VLOOKUP(I358,'Simulador Piramide-Salarios'!$E$57:$J$74,5,0))))&gt;0,(IF((VLOOKUP(I358,'Simulador Piramide-Salarios'!$F$57:$J$74,3,0))&gt;0,(VLOOKUP(I358,'Simulador Piramide-Salarios'!$F$57:$J$74,3,0)),(VLOOKUP(I358,'Simulador Piramide-Salarios'!$E$57:$J$74,5,0)))),(VLOOKUP(I358,'Simulador Piramide-Salarios'!$D$57:$J$74,7,0)))))))))))))</f>
        <v>#N/A</v>
      </c>
      <c r="K358" s="200" t="e">
        <f t="shared" si="42"/>
        <v>#N/A</v>
      </c>
      <c r="L358" s="200" t="e">
        <f t="shared" si="43"/>
        <v>#N/A</v>
      </c>
      <c r="M358" s="211" t="e">
        <f t="shared" si="44"/>
        <v>#N/A</v>
      </c>
      <c r="N358" s="201" t="e">
        <f t="shared" si="45"/>
        <v>#N/A</v>
      </c>
      <c r="O358" s="198">
        <v>0</v>
      </c>
      <c r="P358" s="198">
        <v>0</v>
      </c>
      <c r="Q358" s="200" t="e">
        <f t="shared" si="46"/>
        <v>#N/A</v>
      </c>
      <c r="Z358" s="260"/>
    </row>
    <row r="359" spans="1:26" x14ac:dyDescent="0.25">
      <c r="A359" s="180">
        <f t="shared" si="39"/>
        <v>348</v>
      </c>
      <c r="B359" s="296"/>
      <c r="C359" s="306"/>
      <c r="D359" s="304"/>
      <c r="E359" s="305"/>
      <c r="F359" s="296"/>
      <c r="G359" s="216">
        <f t="shared" si="40"/>
        <v>0</v>
      </c>
      <c r="H359" s="279">
        <f t="shared" si="41"/>
        <v>0</v>
      </c>
      <c r="I359" s="280"/>
      <c r="J359" s="202" t="e">
        <f>IF(I359=("Comisario"),(VLOOKUP(I359,'Simulador Piramide-Salarios'!$F$57:$J$74,5,0)),(IF(I359=("Inspector General"),(VLOOKUP(I359,'Simulador Piramide-Salarios'!$F$57:$J$74,5,0)),(IF(I359=("Subinspector"),(VLOOKUP(I359,'Simulador Piramide-Salarios'!$F$57:$J$74,5,0)),(IF(I359=("Inspector"),(VLOOKUP(I359,'Simulador Piramide-Salarios'!$F$57:$J$74,5,0)),(IF(I359=("Inspector Jefe"),(VLOOKUP(I359,'Simulador Piramide-Salarios'!$F$57:$J$74,5,0)),(IF((IF((VLOOKUP(I359,'Simulador Piramide-Salarios'!$F$57:$J$74,3,0))&gt;0,(VLOOKUP(I359,'Simulador Piramide-Salarios'!$F$57:$J$74,3,0)),(VLOOKUP(I359,'Simulador Piramide-Salarios'!$E$57:$J$74,5,0))))&gt;0,(IF((VLOOKUP(I359,'Simulador Piramide-Salarios'!$F$57:$J$74,3,0))&gt;0,(VLOOKUP(I359,'Simulador Piramide-Salarios'!$F$57:$J$74,3,0)),(VLOOKUP(I359,'Simulador Piramide-Salarios'!$E$57:$J$74,5,0)))),(VLOOKUP(I359,'Simulador Piramide-Salarios'!$D$57:$J$74,7,0)))))))))))))</f>
        <v>#N/A</v>
      </c>
      <c r="K359" s="200" t="e">
        <f t="shared" si="42"/>
        <v>#N/A</v>
      </c>
      <c r="L359" s="200" t="e">
        <f t="shared" si="43"/>
        <v>#N/A</v>
      </c>
      <c r="M359" s="211" t="e">
        <f t="shared" si="44"/>
        <v>#N/A</v>
      </c>
      <c r="N359" s="201" t="e">
        <f t="shared" si="45"/>
        <v>#N/A</v>
      </c>
      <c r="O359" s="198">
        <v>0</v>
      </c>
      <c r="P359" s="198">
        <v>0</v>
      </c>
      <c r="Q359" s="200" t="e">
        <f t="shared" si="46"/>
        <v>#N/A</v>
      </c>
      <c r="Z359" s="260"/>
    </row>
    <row r="360" spans="1:26" x14ac:dyDescent="0.25">
      <c r="A360" s="180">
        <f t="shared" si="39"/>
        <v>349</v>
      </c>
      <c r="B360" s="296"/>
      <c r="C360" s="306"/>
      <c r="D360" s="304"/>
      <c r="E360" s="305"/>
      <c r="F360" s="296"/>
      <c r="G360" s="216">
        <f t="shared" si="40"/>
        <v>0</v>
      </c>
      <c r="H360" s="279">
        <f t="shared" si="41"/>
        <v>0</v>
      </c>
      <c r="I360" s="280"/>
      <c r="J360" s="202" t="e">
        <f>IF(I360=("Comisario"),(VLOOKUP(I360,'Simulador Piramide-Salarios'!$F$57:$J$74,5,0)),(IF(I360=("Inspector General"),(VLOOKUP(I360,'Simulador Piramide-Salarios'!$F$57:$J$74,5,0)),(IF(I360=("Subinspector"),(VLOOKUP(I360,'Simulador Piramide-Salarios'!$F$57:$J$74,5,0)),(IF(I360=("Inspector"),(VLOOKUP(I360,'Simulador Piramide-Salarios'!$F$57:$J$74,5,0)),(IF(I360=("Inspector Jefe"),(VLOOKUP(I360,'Simulador Piramide-Salarios'!$F$57:$J$74,5,0)),(IF((IF((VLOOKUP(I360,'Simulador Piramide-Salarios'!$F$57:$J$74,3,0))&gt;0,(VLOOKUP(I360,'Simulador Piramide-Salarios'!$F$57:$J$74,3,0)),(VLOOKUP(I360,'Simulador Piramide-Salarios'!$E$57:$J$74,5,0))))&gt;0,(IF((VLOOKUP(I360,'Simulador Piramide-Salarios'!$F$57:$J$74,3,0))&gt;0,(VLOOKUP(I360,'Simulador Piramide-Salarios'!$F$57:$J$74,3,0)),(VLOOKUP(I360,'Simulador Piramide-Salarios'!$E$57:$J$74,5,0)))),(VLOOKUP(I360,'Simulador Piramide-Salarios'!$D$57:$J$74,7,0)))))))))))))</f>
        <v>#N/A</v>
      </c>
      <c r="K360" s="200" t="e">
        <f t="shared" si="42"/>
        <v>#N/A</v>
      </c>
      <c r="L360" s="200" t="e">
        <f t="shared" si="43"/>
        <v>#N/A</v>
      </c>
      <c r="M360" s="211" t="e">
        <f t="shared" si="44"/>
        <v>#N/A</v>
      </c>
      <c r="N360" s="201" t="e">
        <f t="shared" si="45"/>
        <v>#N/A</v>
      </c>
      <c r="O360" s="198">
        <v>0</v>
      </c>
      <c r="P360" s="198">
        <v>0</v>
      </c>
      <c r="Q360" s="200" t="e">
        <f t="shared" si="46"/>
        <v>#N/A</v>
      </c>
      <c r="Z360" s="260"/>
    </row>
    <row r="361" spans="1:26" x14ac:dyDescent="0.25">
      <c r="A361" s="180">
        <f t="shared" si="39"/>
        <v>350</v>
      </c>
      <c r="B361" s="296"/>
      <c r="C361" s="306"/>
      <c r="D361" s="304"/>
      <c r="E361" s="305"/>
      <c r="F361" s="296"/>
      <c r="G361" s="216">
        <f t="shared" si="40"/>
        <v>0</v>
      </c>
      <c r="H361" s="279">
        <f t="shared" si="41"/>
        <v>0</v>
      </c>
      <c r="I361" s="280"/>
      <c r="J361" s="202" t="e">
        <f>IF(I361=("Comisario"),(VLOOKUP(I361,'Simulador Piramide-Salarios'!$F$57:$J$74,5,0)),(IF(I361=("Inspector General"),(VLOOKUP(I361,'Simulador Piramide-Salarios'!$F$57:$J$74,5,0)),(IF(I361=("Subinspector"),(VLOOKUP(I361,'Simulador Piramide-Salarios'!$F$57:$J$74,5,0)),(IF(I361=("Inspector"),(VLOOKUP(I361,'Simulador Piramide-Salarios'!$F$57:$J$74,5,0)),(IF(I361=("Inspector Jefe"),(VLOOKUP(I361,'Simulador Piramide-Salarios'!$F$57:$J$74,5,0)),(IF((IF((VLOOKUP(I361,'Simulador Piramide-Salarios'!$F$57:$J$74,3,0))&gt;0,(VLOOKUP(I361,'Simulador Piramide-Salarios'!$F$57:$J$74,3,0)),(VLOOKUP(I361,'Simulador Piramide-Salarios'!$E$57:$J$74,5,0))))&gt;0,(IF((VLOOKUP(I361,'Simulador Piramide-Salarios'!$F$57:$J$74,3,0))&gt;0,(VLOOKUP(I361,'Simulador Piramide-Salarios'!$F$57:$J$74,3,0)),(VLOOKUP(I361,'Simulador Piramide-Salarios'!$E$57:$J$74,5,0)))),(VLOOKUP(I361,'Simulador Piramide-Salarios'!$D$57:$J$74,7,0)))))))))))))</f>
        <v>#N/A</v>
      </c>
      <c r="K361" s="200" t="e">
        <f t="shared" si="42"/>
        <v>#N/A</v>
      </c>
      <c r="L361" s="200" t="e">
        <f t="shared" si="43"/>
        <v>#N/A</v>
      </c>
      <c r="M361" s="211" t="e">
        <f t="shared" si="44"/>
        <v>#N/A</v>
      </c>
      <c r="N361" s="201" t="e">
        <f t="shared" si="45"/>
        <v>#N/A</v>
      </c>
      <c r="O361" s="198">
        <v>0</v>
      </c>
      <c r="P361" s="198">
        <v>0</v>
      </c>
      <c r="Q361" s="200" t="e">
        <f t="shared" si="46"/>
        <v>#N/A</v>
      </c>
      <c r="Z361" s="260"/>
    </row>
    <row r="362" spans="1:26" x14ac:dyDescent="0.25">
      <c r="A362" s="180">
        <f t="shared" si="39"/>
        <v>351</v>
      </c>
      <c r="B362" s="296"/>
      <c r="C362" s="306"/>
      <c r="D362" s="304"/>
      <c r="E362" s="305"/>
      <c r="F362" s="296"/>
      <c r="G362" s="216">
        <f t="shared" si="40"/>
        <v>0</v>
      </c>
      <c r="H362" s="279">
        <f t="shared" si="41"/>
        <v>0</v>
      </c>
      <c r="I362" s="280"/>
      <c r="J362" s="202" t="e">
        <f>IF(I362=("Comisario"),(VLOOKUP(I362,'Simulador Piramide-Salarios'!$F$57:$J$74,5,0)),(IF(I362=("Inspector General"),(VLOOKUP(I362,'Simulador Piramide-Salarios'!$F$57:$J$74,5,0)),(IF(I362=("Subinspector"),(VLOOKUP(I362,'Simulador Piramide-Salarios'!$F$57:$J$74,5,0)),(IF(I362=("Inspector"),(VLOOKUP(I362,'Simulador Piramide-Salarios'!$F$57:$J$74,5,0)),(IF(I362=("Inspector Jefe"),(VLOOKUP(I362,'Simulador Piramide-Salarios'!$F$57:$J$74,5,0)),(IF((IF((VLOOKUP(I362,'Simulador Piramide-Salarios'!$F$57:$J$74,3,0))&gt;0,(VLOOKUP(I362,'Simulador Piramide-Salarios'!$F$57:$J$74,3,0)),(VLOOKUP(I362,'Simulador Piramide-Salarios'!$E$57:$J$74,5,0))))&gt;0,(IF((VLOOKUP(I362,'Simulador Piramide-Salarios'!$F$57:$J$74,3,0))&gt;0,(VLOOKUP(I362,'Simulador Piramide-Salarios'!$F$57:$J$74,3,0)),(VLOOKUP(I362,'Simulador Piramide-Salarios'!$E$57:$J$74,5,0)))),(VLOOKUP(I362,'Simulador Piramide-Salarios'!$D$57:$J$74,7,0)))))))))))))</f>
        <v>#N/A</v>
      </c>
      <c r="K362" s="200" t="e">
        <f t="shared" si="42"/>
        <v>#N/A</v>
      </c>
      <c r="L362" s="200" t="e">
        <f t="shared" si="43"/>
        <v>#N/A</v>
      </c>
      <c r="M362" s="211" t="e">
        <f t="shared" si="44"/>
        <v>#N/A</v>
      </c>
      <c r="N362" s="201" t="e">
        <f t="shared" si="45"/>
        <v>#N/A</v>
      </c>
      <c r="O362" s="198">
        <v>0</v>
      </c>
      <c r="P362" s="198">
        <v>0</v>
      </c>
      <c r="Q362" s="200" t="e">
        <f t="shared" si="46"/>
        <v>#N/A</v>
      </c>
      <c r="Z362" s="260"/>
    </row>
    <row r="363" spans="1:26" x14ac:dyDescent="0.25">
      <c r="A363" s="180">
        <f t="shared" si="39"/>
        <v>352</v>
      </c>
      <c r="B363" s="296"/>
      <c r="C363" s="306"/>
      <c r="D363" s="304"/>
      <c r="E363" s="305"/>
      <c r="F363" s="296"/>
      <c r="G363" s="216">
        <f t="shared" si="40"/>
        <v>0</v>
      </c>
      <c r="H363" s="279">
        <f t="shared" si="41"/>
        <v>0</v>
      </c>
      <c r="I363" s="280"/>
      <c r="J363" s="202" t="e">
        <f>IF(I363=("Comisario"),(VLOOKUP(I363,'Simulador Piramide-Salarios'!$F$57:$J$74,5,0)),(IF(I363=("Inspector General"),(VLOOKUP(I363,'Simulador Piramide-Salarios'!$F$57:$J$74,5,0)),(IF(I363=("Subinspector"),(VLOOKUP(I363,'Simulador Piramide-Salarios'!$F$57:$J$74,5,0)),(IF(I363=("Inspector"),(VLOOKUP(I363,'Simulador Piramide-Salarios'!$F$57:$J$74,5,0)),(IF(I363=("Inspector Jefe"),(VLOOKUP(I363,'Simulador Piramide-Salarios'!$F$57:$J$74,5,0)),(IF((IF((VLOOKUP(I363,'Simulador Piramide-Salarios'!$F$57:$J$74,3,0))&gt;0,(VLOOKUP(I363,'Simulador Piramide-Salarios'!$F$57:$J$74,3,0)),(VLOOKUP(I363,'Simulador Piramide-Salarios'!$E$57:$J$74,5,0))))&gt;0,(IF((VLOOKUP(I363,'Simulador Piramide-Salarios'!$F$57:$J$74,3,0))&gt;0,(VLOOKUP(I363,'Simulador Piramide-Salarios'!$F$57:$J$74,3,0)),(VLOOKUP(I363,'Simulador Piramide-Salarios'!$E$57:$J$74,5,0)))),(VLOOKUP(I363,'Simulador Piramide-Salarios'!$D$57:$J$74,7,0)))))))))))))</f>
        <v>#N/A</v>
      </c>
      <c r="K363" s="200" t="e">
        <f t="shared" si="42"/>
        <v>#N/A</v>
      </c>
      <c r="L363" s="200" t="e">
        <f t="shared" si="43"/>
        <v>#N/A</v>
      </c>
      <c r="M363" s="211" t="e">
        <f t="shared" si="44"/>
        <v>#N/A</v>
      </c>
      <c r="N363" s="201" t="e">
        <f t="shared" si="45"/>
        <v>#N/A</v>
      </c>
      <c r="O363" s="198">
        <v>0</v>
      </c>
      <c r="P363" s="198">
        <v>0</v>
      </c>
      <c r="Q363" s="200" t="e">
        <f t="shared" si="46"/>
        <v>#N/A</v>
      </c>
      <c r="Z363" s="260"/>
    </row>
    <row r="364" spans="1:26" x14ac:dyDescent="0.25">
      <c r="A364" s="180">
        <f t="shared" si="39"/>
        <v>353</v>
      </c>
      <c r="B364" s="296"/>
      <c r="C364" s="306"/>
      <c r="D364" s="304"/>
      <c r="E364" s="305"/>
      <c r="F364" s="296"/>
      <c r="G364" s="216">
        <f t="shared" si="40"/>
        <v>0</v>
      </c>
      <c r="H364" s="279">
        <f t="shared" si="41"/>
        <v>0</v>
      </c>
      <c r="I364" s="280"/>
      <c r="J364" s="202" t="e">
        <f>IF(I364=("Comisario"),(VLOOKUP(I364,'Simulador Piramide-Salarios'!$F$57:$J$74,5,0)),(IF(I364=("Inspector General"),(VLOOKUP(I364,'Simulador Piramide-Salarios'!$F$57:$J$74,5,0)),(IF(I364=("Subinspector"),(VLOOKUP(I364,'Simulador Piramide-Salarios'!$F$57:$J$74,5,0)),(IF(I364=("Inspector"),(VLOOKUP(I364,'Simulador Piramide-Salarios'!$F$57:$J$74,5,0)),(IF(I364=("Inspector Jefe"),(VLOOKUP(I364,'Simulador Piramide-Salarios'!$F$57:$J$74,5,0)),(IF((IF((VLOOKUP(I364,'Simulador Piramide-Salarios'!$F$57:$J$74,3,0))&gt;0,(VLOOKUP(I364,'Simulador Piramide-Salarios'!$F$57:$J$74,3,0)),(VLOOKUP(I364,'Simulador Piramide-Salarios'!$E$57:$J$74,5,0))))&gt;0,(IF((VLOOKUP(I364,'Simulador Piramide-Salarios'!$F$57:$J$74,3,0))&gt;0,(VLOOKUP(I364,'Simulador Piramide-Salarios'!$F$57:$J$74,3,0)),(VLOOKUP(I364,'Simulador Piramide-Salarios'!$E$57:$J$74,5,0)))),(VLOOKUP(I364,'Simulador Piramide-Salarios'!$D$57:$J$74,7,0)))))))))))))</f>
        <v>#N/A</v>
      </c>
      <c r="K364" s="200" t="e">
        <f t="shared" si="42"/>
        <v>#N/A</v>
      </c>
      <c r="L364" s="200" t="e">
        <f t="shared" si="43"/>
        <v>#N/A</v>
      </c>
      <c r="M364" s="211" t="e">
        <f t="shared" si="44"/>
        <v>#N/A</v>
      </c>
      <c r="N364" s="201" t="e">
        <f t="shared" si="45"/>
        <v>#N/A</v>
      </c>
      <c r="O364" s="198">
        <v>0</v>
      </c>
      <c r="P364" s="198">
        <v>0</v>
      </c>
      <c r="Q364" s="200" t="e">
        <f t="shared" si="46"/>
        <v>#N/A</v>
      </c>
      <c r="Z364" s="260"/>
    </row>
    <row r="365" spans="1:26" x14ac:dyDescent="0.25">
      <c r="A365" s="180">
        <f t="shared" si="39"/>
        <v>354</v>
      </c>
      <c r="B365" s="296"/>
      <c r="C365" s="306"/>
      <c r="D365" s="304"/>
      <c r="E365" s="305"/>
      <c r="F365" s="296"/>
      <c r="G365" s="216">
        <f t="shared" si="40"/>
        <v>0</v>
      </c>
      <c r="H365" s="279">
        <f t="shared" si="41"/>
        <v>0</v>
      </c>
      <c r="I365" s="280"/>
      <c r="J365" s="202" t="e">
        <f>IF(I365=("Comisario"),(VLOOKUP(I365,'Simulador Piramide-Salarios'!$F$57:$J$74,5,0)),(IF(I365=("Inspector General"),(VLOOKUP(I365,'Simulador Piramide-Salarios'!$F$57:$J$74,5,0)),(IF(I365=("Subinspector"),(VLOOKUP(I365,'Simulador Piramide-Salarios'!$F$57:$J$74,5,0)),(IF(I365=("Inspector"),(VLOOKUP(I365,'Simulador Piramide-Salarios'!$F$57:$J$74,5,0)),(IF(I365=("Inspector Jefe"),(VLOOKUP(I365,'Simulador Piramide-Salarios'!$F$57:$J$74,5,0)),(IF((IF((VLOOKUP(I365,'Simulador Piramide-Salarios'!$F$57:$J$74,3,0))&gt;0,(VLOOKUP(I365,'Simulador Piramide-Salarios'!$F$57:$J$74,3,0)),(VLOOKUP(I365,'Simulador Piramide-Salarios'!$E$57:$J$74,5,0))))&gt;0,(IF((VLOOKUP(I365,'Simulador Piramide-Salarios'!$F$57:$J$74,3,0))&gt;0,(VLOOKUP(I365,'Simulador Piramide-Salarios'!$F$57:$J$74,3,0)),(VLOOKUP(I365,'Simulador Piramide-Salarios'!$E$57:$J$74,5,0)))),(VLOOKUP(I365,'Simulador Piramide-Salarios'!$D$57:$J$74,7,0)))))))))))))</f>
        <v>#N/A</v>
      </c>
      <c r="K365" s="200" t="e">
        <f t="shared" si="42"/>
        <v>#N/A</v>
      </c>
      <c r="L365" s="200" t="e">
        <f t="shared" si="43"/>
        <v>#N/A</v>
      </c>
      <c r="M365" s="211" t="e">
        <f t="shared" si="44"/>
        <v>#N/A</v>
      </c>
      <c r="N365" s="201" t="e">
        <f t="shared" si="45"/>
        <v>#N/A</v>
      </c>
      <c r="O365" s="198">
        <v>0</v>
      </c>
      <c r="P365" s="198">
        <v>0</v>
      </c>
      <c r="Q365" s="200" t="e">
        <f t="shared" si="46"/>
        <v>#N/A</v>
      </c>
      <c r="Z365" s="260"/>
    </row>
    <row r="366" spans="1:26" x14ac:dyDescent="0.25">
      <c r="A366" s="180">
        <f t="shared" si="39"/>
        <v>355</v>
      </c>
      <c r="B366" s="296"/>
      <c r="C366" s="306"/>
      <c r="D366" s="304"/>
      <c r="E366" s="305"/>
      <c r="F366" s="296"/>
      <c r="G366" s="216">
        <f t="shared" si="40"/>
        <v>0</v>
      </c>
      <c r="H366" s="279">
        <f t="shared" si="41"/>
        <v>0</v>
      </c>
      <c r="I366" s="280"/>
      <c r="J366" s="202" t="e">
        <f>IF(I366=("Comisario"),(VLOOKUP(I366,'Simulador Piramide-Salarios'!$F$57:$J$74,5,0)),(IF(I366=("Inspector General"),(VLOOKUP(I366,'Simulador Piramide-Salarios'!$F$57:$J$74,5,0)),(IF(I366=("Subinspector"),(VLOOKUP(I366,'Simulador Piramide-Salarios'!$F$57:$J$74,5,0)),(IF(I366=("Inspector"),(VLOOKUP(I366,'Simulador Piramide-Salarios'!$F$57:$J$74,5,0)),(IF(I366=("Inspector Jefe"),(VLOOKUP(I366,'Simulador Piramide-Salarios'!$F$57:$J$74,5,0)),(IF((IF((VLOOKUP(I366,'Simulador Piramide-Salarios'!$F$57:$J$74,3,0))&gt;0,(VLOOKUP(I366,'Simulador Piramide-Salarios'!$F$57:$J$74,3,0)),(VLOOKUP(I366,'Simulador Piramide-Salarios'!$E$57:$J$74,5,0))))&gt;0,(IF((VLOOKUP(I366,'Simulador Piramide-Salarios'!$F$57:$J$74,3,0))&gt;0,(VLOOKUP(I366,'Simulador Piramide-Salarios'!$F$57:$J$74,3,0)),(VLOOKUP(I366,'Simulador Piramide-Salarios'!$E$57:$J$74,5,0)))),(VLOOKUP(I366,'Simulador Piramide-Salarios'!$D$57:$J$74,7,0)))))))))))))</f>
        <v>#N/A</v>
      </c>
      <c r="K366" s="200" t="e">
        <f t="shared" si="42"/>
        <v>#N/A</v>
      </c>
      <c r="L366" s="200" t="e">
        <f t="shared" si="43"/>
        <v>#N/A</v>
      </c>
      <c r="M366" s="211" t="e">
        <f t="shared" si="44"/>
        <v>#N/A</v>
      </c>
      <c r="N366" s="201" t="e">
        <f t="shared" si="45"/>
        <v>#N/A</v>
      </c>
      <c r="O366" s="198">
        <v>0</v>
      </c>
      <c r="P366" s="198">
        <v>0</v>
      </c>
      <c r="Q366" s="200" t="e">
        <f t="shared" si="46"/>
        <v>#N/A</v>
      </c>
      <c r="Z366" s="260"/>
    </row>
    <row r="367" spans="1:26" x14ac:dyDescent="0.25">
      <c r="A367" s="180">
        <f t="shared" si="39"/>
        <v>356</v>
      </c>
      <c r="B367" s="296"/>
      <c r="C367" s="306"/>
      <c r="D367" s="304"/>
      <c r="E367" s="305"/>
      <c r="F367" s="296"/>
      <c r="G367" s="216">
        <f t="shared" si="40"/>
        <v>0</v>
      </c>
      <c r="H367" s="279">
        <f t="shared" si="41"/>
        <v>0</v>
      </c>
      <c r="I367" s="280"/>
      <c r="J367" s="202" t="e">
        <f>IF(I367=("Comisario"),(VLOOKUP(I367,'Simulador Piramide-Salarios'!$F$57:$J$74,5,0)),(IF(I367=("Inspector General"),(VLOOKUP(I367,'Simulador Piramide-Salarios'!$F$57:$J$74,5,0)),(IF(I367=("Subinspector"),(VLOOKUP(I367,'Simulador Piramide-Salarios'!$F$57:$J$74,5,0)),(IF(I367=("Inspector"),(VLOOKUP(I367,'Simulador Piramide-Salarios'!$F$57:$J$74,5,0)),(IF(I367=("Inspector Jefe"),(VLOOKUP(I367,'Simulador Piramide-Salarios'!$F$57:$J$74,5,0)),(IF((IF((VLOOKUP(I367,'Simulador Piramide-Salarios'!$F$57:$J$74,3,0))&gt;0,(VLOOKUP(I367,'Simulador Piramide-Salarios'!$F$57:$J$74,3,0)),(VLOOKUP(I367,'Simulador Piramide-Salarios'!$E$57:$J$74,5,0))))&gt;0,(IF((VLOOKUP(I367,'Simulador Piramide-Salarios'!$F$57:$J$74,3,0))&gt;0,(VLOOKUP(I367,'Simulador Piramide-Salarios'!$F$57:$J$74,3,0)),(VLOOKUP(I367,'Simulador Piramide-Salarios'!$E$57:$J$74,5,0)))),(VLOOKUP(I367,'Simulador Piramide-Salarios'!$D$57:$J$74,7,0)))))))))))))</f>
        <v>#N/A</v>
      </c>
      <c r="K367" s="200" t="e">
        <f t="shared" si="42"/>
        <v>#N/A</v>
      </c>
      <c r="L367" s="200" t="e">
        <f t="shared" si="43"/>
        <v>#N/A</v>
      </c>
      <c r="M367" s="211" t="e">
        <f t="shared" si="44"/>
        <v>#N/A</v>
      </c>
      <c r="N367" s="201" t="e">
        <f t="shared" si="45"/>
        <v>#N/A</v>
      </c>
      <c r="O367" s="198">
        <v>0</v>
      </c>
      <c r="P367" s="198">
        <v>0</v>
      </c>
      <c r="Q367" s="200" t="e">
        <f t="shared" si="46"/>
        <v>#N/A</v>
      </c>
      <c r="Z367" s="260"/>
    </row>
    <row r="368" spans="1:26" x14ac:dyDescent="0.25">
      <c r="A368" s="180">
        <f t="shared" ref="A368:A431" si="47">IF(I368=I367,(IF(A367&gt;1,A367+1,1+1)),1)</f>
        <v>357</v>
      </c>
      <c r="B368" s="296"/>
      <c r="C368" s="306"/>
      <c r="D368" s="304"/>
      <c r="E368" s="305"/>
      <c r="F368" s="296"/>
      <c r="G368" s="216">
        <f t="shared" si="40"/>
        <v>0</v>
      </c>
      <c r="H368" s="279">
        <f t="shared" si="41"/>
        <v>0</v>
      </c>
      <c r="I368" s="280"/>
      <c r="J368" s="202" t="e">
        <f>IF(I368=("Comisario"),(VLOOKUP(I368,'Simulador Piramide-Salarios'!$F$57:$J$74,5,0)),(IF(I368=("Inspector General"),(VLOOKUP(I368,'Simulador Piramide-Salarios'!$F$57:$J$74,5,0)),(IF(I368=("Subinspector"),(VLOOKUP(I368,'Simulador Piramide-Salarios'!$F$57:$J$74,5,0)),(IF(I368=("Inspector"),(VLOOKUP(I368,'Simulador Piramide-Salarios'!$F$57:$J$74,5,0)),(IF(I368=("Inspector Jefe"),(VLOOKUP(I368,'Simulador Piramide-Salarios'!$F$57:$J$74,5,0)),(IF((IF((VLOOKUP(I368,'Simulador Piramide-Salarios'!$F$57:$J$74,3,0))&gt;0,(VLOOKUP(I368,'Simulador Piramide-Salarios'!$F$57:$J$74,3,0)),(VLOOKUP(I368,'Simulador Piramide-Salarios'!$E$57:$J$74,5,0))))&gt;0,(IF((VLOOKUP(I368,'Simulador Piramide-Salarios'!$F$57:$J$74,3,0))&gt;0,(VLOOKUP(I368,'Simulador Piramide-Salarios'!$F$57:$J$74,3,0)),(VLOOKUP(I368,'Simulador Piramide-Salarios'!$E$57:$J$74,5,0)))),(VLOOKUP(I368,'Simulador Piramide-Salarios'!$D$57:$J$74,7,0)))))))))))))</f>
        <v>#N/A</v>
      </c>
      <c r="K368" s="200" t="e">
        <f t="shared" si="42"/>
        <v>#N/A</v>
      </c>
      <c r="L368" s="200" t="e">
        <f t="shared" si="43"/>
        <v>#N/A</v>
      </c>
      <c r="M368" s="211" t="e">
        <f t="shared" si="44"/>
        <v>#N/A</v>
      </c>
      <c r="N368" s="201" t="e">
        <f t="shared" si="45"/>
        <v>#N/A</v>
      </c>
      <c r="O368" s="198">
        <v>0</v>
      </c>
      <c r="P368" s="198">
        <v>0</v>
      </c>
      <c r="Q368" s="200" t="e">
        <f t="shared" si="46"/>
        <v>#N/A</v>
      </c>
      <c r="Z368" s="260"/>
    </row>
    <row r="369" spans="1:26" x14ac:dyDescent="0.25">
      <c r="A369" s="180">
        <f t="shared" si="47"/>
        <v>358</v>
      </c>
      <c r="B369" s="296"/>
      <c r="C369" s="306"/>
      <c r="D369" s="304"/>
      <c r="E369" s="305"/>
      <c r="F369" s="296"/>
      <c r="G369" s="216">
        <f t="shared" si="40"/>
        <v>0</v>
      </c>
      <c r="H369" s="279">
        <f t="shared" si="41"/>
        <v>0</v>
      </c>
      <c r="I369" s="280"/>
      <c r="J369" s="202" t="e">
        <f>IF(I369=("Comisario"),(VLOOKUP(I369,'Simulador Piramide-Salarios'!$F$57:$J$74,5,0)),(IF(I369=("Inspector General"),(VLOOKUP(I369,'Simulador Piramide-Salarios'!$F$57:$J$74,5,0)),(IF(I369=("Subinspector"),(VLOOKUP(I369,'Simulador Piramide-Salarios'!$F$57:$J$74,5,0)),(IF(I369=("Inspector"),(VLOOKUP(I369,'Simulador Piramide-Salarios'!$F$57:$J$74,5,0)),(IF(I369=("Inspector Jefe"),(VLOOKUP(I369,'Simulador Piramide-Salarios'!$F$57:$J$74,5,0)),(IF((IF((VLOOKUP(I369,'Simulador Piramide-Salarios'!$F$57:$J$74,3,0))&gt;0,(VLOOKUP(I369,'Simulador Piramide-Salarios'!$F$57:$J$74,3,0)),(VLOOKUP(I369,'Simulador Piramide-Salarios'!$E$57:$J$74,5,0))))&gt;0,(IF((VLOOKUP(I369,'Simulador Piramide-Salarios'!$F$57:$J$74,3,0))&gt;0,(VLOOKUP(I369,'Simulador Piramide-Salarios'!$F$57:$J$74,3,0)),(VLOOKUP(I369,'Simulador Piramide-Salarios'!$E$57:$J$74,5,0)))),(VLOOKUP(I369,'Simulador Piramide-Salarios'!$D$57:$J$74,7,0)))))))))))))</f>
        <v>#N/A</v>
      </c>
      <c r="K369" s="200" t="e">
        <f t="shared" si="42"/>
        <v>#N/A</v>
      </c>
      <c r="L369" s="200" t="e">
        <f t="shared" si="43"/>
        <v>#N/A</v>
      </c>
      <c r="M369" s="211" t="e">
        <f t="shared" si="44"/>
        <v>#N/A</v>
      </c>
      <c r="N369" s="201" t="e">
        <f t="shared" si="45"/>
        <v>#N/A</v>
      </c>
      <c r="O369" s="198">
        <v>0</v>
      </c>
      <c r="P369" s="198">
        <v>0</v>
      </c>
      <c r="Q369" s="200" t="e">
        <f t="shared" si="46"/>
        <v>#N/A</v>
      </c>
      <c r="Z369" s="260"/>
    </row>
    <row r="370" spans="1:26" x14ac:dyDescent="0.25">
      <c r="A370" s="180">
        <f t="shared" si="47"/>
        <v>359</v>
      </c>
      <c r="B370" s="296"/>
      <c r="C370" s="306"/>
      <c r="D370" s="304"/>
      <c r="E370" s="305"/>
      <c r="F370" s="296"/>
      <c r="G370" s="216">
        <f t="shared" si="40"/>
        <v>0</v>
      </c>
      <c r="H370" s="279">
        <f t="shared" si="41"/>
        <v>0</v>
      </c>
      <c r="I370" s="280"/>
      <c r="J370" s="202" t="e">
        <f>IF(I370=("Comisario"),(VLOOKUP(I370,'Simulador Piramide-Salarios'!$F$57:$J$74,5,0)),(IF(I370=("Inspector General"),(VLOOKUP(I370,'Simulador Piramide-Salarios'!$F$57:$J$74,5,0)),(IF(I370=("Subinspector"),(VLOOKUP(I370,'Simulador Piramide-Salarios'!$F$57:$J$74,5,0)),(IF(I370=("Inspector"),(VLOOKUP(I370,'Simulador Piramide-Salarios'!$F$57:$J$74,5,0)),(IF(I370=("Inspector Jefe"),(VLOOKUP(I370,'Simulador Piramide-Salarios'!$F$57:$J$74,5,0)),(IF((IF((VLOOKUP(I370,'Simulador Piramide-Salarios'!$F$57:$J$74,3,0))&gt;0,(VLOOKUP(I370,'Simulador Piramide-Salarios'!$F$57:$J$74,3,0)),(VLOOKUP(I370,'Simulador Piramide-Salarios'!$E$57:$J$74,5,0))))&gt;0,(IF((VLOOKUP(I370,'Simulador Piramide-Salarios'!$F$57:$J$74,3,0))&gt;0,(VLOOKUP(I370,'Simulador Piramide-Salarios'!$F$57:$J$74,3,0)),(VLOOKUP(I370,'Simulador Piramide-Salarios'!$E$57:$J$74,5,0)))),(VLOOKUP(I370,'Simulador Piramide-Salarios'!$D$57:$J$74,7,0)))))))))))))</f>
        <v>#N/A</v>
      </c>
      <c r="K370" s="200" t="e">
        <f t="shared" si="42"/>
        <v>#N/A</v>
      </c>
      <c r="L370" s="200" t="e">
        <f t="shared" si="43"/>
        <v>#N/A</v>
      </c>
      <c r="M370" s="211" t="e">
        <f t="shared" si="44"/>
        <v>#N/A</v>
      </c>
      <c r="N370" s="201" t="e">
        <f t="shared" si="45"/>
        <v>#N/A</v>
      </c>
      <c r="O370" s="198">
        <v>0</v>
      </c>
      <c r="P370" s="198">
        <v>0</v>
      </c>
      <c r="Q370" s="200" t="e">
        <f t="shared" si="46"/>
        <v>#N/A</v>
      </c>
      <c r="Z370" s="260"/>
    </row>
    <row r="371" spans="1:26" x14ac:dyDescent="0.25">
      <c r="A371" s="180">
        <f t="shared" si="47"/>
        <v>360</v>
      </c>
      <c r="B371" s="296"/>
      <c r="C371" s="306"/>
      <c r="D371" s="304"/>
      <c r="E371" s="305"/>
      <c r="F371" s="296"/>
      <c r="G371" s="216">
        <f t="shared" si="40"/>
        <v>0</v>
      </c>
      <c r="H371" s="279">
        <f t="shared" si="41"/>
        <v>0</v>
      </c>
      <c r="I371" s="280"/>
      <c r="J371" s="202" t="e">
        <f>IF(I371=("Comisario"),(VLOOKUP(I371,'Simulador Piramide-Salarios'!$F$57:$J$74,5,0)),(IF(I371=("Inspector General"),(VLOOKUP(I371,'Simulador Piramide-Salarios'!$F$57:$J$74,5,0)),(IF(I371=("Subinspector"),(VLOOKUP(I371,'Simulador Piramide-Salarios'!$F$57:$J$74,5,0)),(IF(I371=("Inspector"),(VLOOKUP(I371,'Simulador Piramide-Salarios'!$F$57:$J$74,5,0)),(IF(I371=("Inspector Jefe"),(VLOOKUP(I371,'Simulador Piramide-Salarios'!$F$57:$J$74,5,0)),(IF((IF((VLOOKUP(I371,'Simulador Piramide-Salarios'!$F$57:$J$74,3,0))&gt;0,(VLOOKUP(I371,'Simulador Piramide-Salarios'!$F$57:$J$74,3,0)),(VLOOKUP(I371,'Simulador Piramide-Salarios'!$E$57:$J$74,5,0))))&gt;0,(IF((VLOOKUP(I371,'Simulador Piramide-Salarios'!$F$57:$J$74,3,0))&gt;0,(VLOOKUP(I371,'Simulador Piramide-Salarios'!$F$57:$J$74,3,0)),(VLOOKUP(I371,'Simulador Piramide-Salarios'!$E$57:$J$74,5,0)))),(VLOOKUP(I371,'Simulador Piramide-Salarios'!$D$57:$J$74,7,0)))))))))))))</f>
        <v>#N/A</v>
      </c>
      <c r="K371" s="200" t="e">
        <f t="shared" si="42"/>
        <v>#N/A</v>
      </c>
      <c r="L371" s="200" t="e">
        <f t="shared" si="43"/>
        <v>#N/A</v>
      </c>
      <c r="M371" s="211" t="e">
        <f t="shared" si="44"/>
        <v>#N/A</v>
      </c>
      <c r="N371" s="201" t="e">
        <f t="shared" si="45"/>
        <v>#N/A</v>
      </c>
      <c r="O371" s="198">
        <v>0</v>
      </c>
      <c r="P371" s="198">
        <v>0</v>
      </c>
      <c r="Q371" s="200" t="e">
        <f t="shared" si="46"/>
        <v>#N/A</v>
      </c>
      <c r="Z371" s="260"/>
    </row>
    <row r="372" spans="1:26" x14ac:dyDescent="0.25">
      <c r="A372" s="180">
        <f t="shared" si="47"/>
        <v>361</v>
      </c>
      <c r="B372" s="296"/>
      <c r="C372" s="306"/>
      <c r="D372" s="304"/>
      <c r="E372" s="305"/>
      <c r="F372" s="296"/>
      <c r="G372" s="216">
        <f t="shared" si="40"/>
        <v>0</v>
      </c>
      <c r="H372" s="279">
        <f t="shared" si="41"/>
        <v>0</v>
      </c>
      <c r="I372" s="280"/>
      <c r="J372" s="202" t="e">
        <f>IF(I372=("Comisario"),(VLOOKUP(I372,'Simulador Piramide-Salarios'!$F$57:$J$74,5,0)),(IF(I372=("Inspector General"),(VLOOKUP(I372,'Simulador Piramide-Salarios'!$F$57:$J$74,5,0)),(IF(I372=("Subinspector"),(VLOOKUP(I372,'Simulador Piramide-Salarios'!$F$57:$J$74,5,0)),(IF(I372=("Inspector"),(VLOOKUP(I372,'Simulador Piramide-Salarios'!$F$57:$J$74,5,0)),(IF(I372=("Inspector Jefe"),(VLOOKUP(I372,'Simulador Piramide-Salarios'!$F$57:$J$74,5,0)),(IF((IF((VLOOKUP(I372,'Simulador Piramide-Salarios'!$F$57:$J$74,3,0))&gt;0,(VLOOKUP(I372,'Simulador Piramide-Salarios'!$F$57:$J$74,3,0)),(VLOOKUP(I372,'Simulador Piramide-Salarios'!$E$57:$J$74,5,0))))&gt;0,(IF((VLOOKUP(I372,'Simulador Piramide-Salarios'!$F$57:$J$74,3,0))&gt;0,(VLOOKUP(I372,'Simulador Piramide-Salarios'!$F$57:$J$74,3,0)),(VLOOKUP(I372,'Simulador Piramide-Salarios'!$E$57:$J$74,5,0)))),(VLOOKUP(I372,'Simulador Piramide-Salarios'!$D$57:$J$74,7,0)))))))))))))</f>
        <v>#N/A</v>
      </c>
      <c r="K372" s="200" t="e">
        <f t="shared" si="42"/>
        <v>#N/A</v>
      </c>
      <c r="L372" s="200" t="e">
        <f t="shared" si="43"/>
        <v>#N/A</v>
      </c>
      <c r="M372" s="211" t="e">
        <f t="shared" si="44"/>
        <v>#N/A</v>
      </c>
      <c r="N372" s="201" t="e">
        <f t="shared" si="45"/>
        <v>#N/A</v>
      </c>
      <c r="O372" s="198">
        <v>0</v>
      </c>
      <c r="P372" s="198">
        <v>0</v>
      </c>
      <c r="Q372" s="200" t="e">
        <f t="shared" si="46"/>
        <v>#N/A</v>
      </c>
      <c r="Z372" s="260"/>
    </row>
    <row r="373" spans="1:26" x14ac:dyDescent="0.25">
      <c r="A373" s="180">
        <f t="shared" si="47"/>
        <v>362</v>
      </c>
      <c r="B373" s="296"/>
      <c r="C373" s="306"/>
      <c r="D373" s="304"/>
      <c r="E373" s="305"/>
      <c r="F373" s="296"/>
      <c r="G373" s="216">
        <f t="shared" si="40"/>
        <v>0</v>
      </c>
      <c r="H373" s="279">
        <f t="shared" si="41"/>
        <v>0</v>
      </c>
      <c r="I373" s="280"/>
      <c r="J373" s="202" t="e">
        <f>IF(I373=("Comisario"),(VLOOKUP(I373,'Simulador Piramide-Salarios'!$F$57:$J$74,5,0)),(IF(I373=("Inspector General"),(VLOOKUP(I373,'Simulador Piramide-Salarios'!$F$57:$J$74,5,0)),(IF(I373=("Subinspector"),(VLOOKUP(I373,'Simulador Piramide-Salarios'!$F$57:$J$74,5,0)),(IF(I373=("Inspector"),(VLOOKUP(I373,'Simulador Piramide-Salarios'!$F$57:$J$74,5,0)),(IF(I373=("Inspector Jefe"),(VLOOKUP(I373,'Simulador Piramide-Salarios'!$F$57:$J$74,5,0)),(IF((IF((VLOOKUP(I373,'Simulador Piramide-Salarios'!$F$57:$J$74,3,0))&gt;0,(VLOOKUP(I373,'Simulador Piramide-Salarios'!$F$57:$J$74,3,0)),(VLOOKUP(I373,'Simulador Piramide-Salarios'!$E$57:$J$74,5,0))))&gt;0,(IF((VLOOKUP(I373,'Simulador Piramide-Salarios'!$F$57:$J$74,3,0))&gt;0,(VLOOKUP(I373,'Simulador Piramide-Salarios'!$F$57:$J$74,3,0)),(VLOOKUP(I373,'Simulador Piramide-Salarios'!$E$57:$J$74,5,0)))),(VLOOKUP(I373,'Simulador Piramide-Salarios'!$D$57:$J$74,7,0)))))))))))))</f>
        <v>#N/A</v>
      </c>
      <c r="K373" s="200" t="e">
        <f t="shared" si="42"/>
        <v>#N/A</v>
      </c>
      <c r="L373" s="200" t="e">
        <f t="shared" si="43"/>
        <v>#N/A</v>
      </c>
      <c r="M373" s="211" t="e">
        <f t="shared" si="44"/>
        <v>#N/A</v>
      </c>
      <c r="N373" s="201" t="e">
        <f t="shared" si="45"/>
        <v>#N/A</v>
      </c>
      <c r="O373" s="198">
        <v>0</v>
      </c>
      <c r="P373" s="198">
        <v>0</v>
      </c>
      <c r="Q373" s="200" t="e">
        <f t="shared" si="46"/>
        <v>#N/A</v>
      </c>
      <c r="Z373" s="260"/>
    </row>
    <row r="374" spans="1:26" x14ac:dyDescent="0.25">
      <c r="A374" s="180">
        <f t="shared" si="47"/>
        <v>363</v>
      </c>
      <c r="B374" s="296"/>
      <c r="C374" s="306"/>
      <c r="D374" s="304"/>
      <c r="E374" s="305"/>
      <c r="F374" s="296"/>
      <c r="G374" s="216">
        <f t="shared" si="40"/>
        <v>0</v>
      </c>
      <c r="H374" s="279">
        <f t="shared" si="41"/>
        <v>0</v>
      </c>
      <c r="I374" s="280"/>
      <c r="J374" s="202" t="e">
        <f>IF(I374=("Comisario"),(VLOOKUP(I374,'Simulador Piramide-Salarios'!$F$57:$J$74,5,0)),(IF(I374=("Inspector General"),(VLOOKUP(I374,'Simulador Piramide-Salarios'!$F$57:$J$74,5,0)),(IF(I374=("Subinspector"),(VLOOKUP(I374,'Simulador Piramide-Salarios'!$F$57:$J$74,5,0)),(IF(I374=("Inspector"),(VLOOKUP(I374,'Simulador Piramide-Salarios'!$F$57:$J$74,5,0)),(IF(I374=("Inspector Jefe"),(VLOOKUP(I374,'Simulador Piramide-Salarios'!$F$57:$J$74,5,0)),(IF((IF((VLOOKUP(I374,'Simulador Piramide-Salarios'!$F$57:$J$74,3,0))&gt;0,(VLOOKUP(I374,'Simulador Piramide-Salarios'!$F$57:$J$74,3,0)),(VLOOKUP(I374,'Simulador Piramide-Salarios'!$E$57:$J$74,5,0))))&gt;0,(IF((VLOOKUP(I374,'Simulador Piramide-Salarios'!$F$57:$J$74,3,0))&gt;0,(VLOOKUP(I374,'Simulador Piramide-Salarios'!$F$57:$J$74,3,0)),(VLOOKUP(I374,'Simulador Piramide-Salarios'!$E$57:$J$74,5,0)))),(VLOOKUP(I374,'Simulador Piramide-Salarios'!$D$57:$J$74,7,0)))))))))))))</f>
        <v>#N/A</v>
      </c>
      <c r="K374" s="200" t="e">
        <f t="shared" si="42"/>
        <v>#N/A</v>
      </c>
      <c r="L374" s="200" t="e">
        <f t="shared" si="43"/>
        <v>#N/A</v>
      </c>
      <c r="M374" s="211" t="e">
        <f t="shared" si="44"/>
        <v>#N/A</v>
      </c>
      <c r="N374" s="201" t="e">
        <f t="shared" si="45"/>
        <v>#N/A</v>
      </c>
      <c r="O374" s="198">
        <v>0</v>
      </c>
      <c r="P374" s="198">
        <v>0</v>
      </c>
      <c r="Q374" s="200" t="e">
        <f t="shared" si="46"/>
        <v>#N/A</v>
      </c>
      <c r="Z374" s="260"/>
    </row>
    <row r="375" spans="1:26" x14ac:dyDescent="0.25">
      <c r="A375" s="180">
        <f t="shared" si="47"/>
        <v>364</v>
      </c>
      <c r="B375" s="296"/>
      <c r="C375" s="306"/>
      <c r="D375" s="304"/>
      <c r="E375" s="305"/>
      <c r="F375" s="296"/>
      <c r="G375" s="216">
        <f t="shared" si="40"/>
        <v>0</v>
      </c>
      <c r="H375" s="279">
        <f t="shared" si="41"/>
        <v>0</v>
      </c>
      <c r="I375" s="280"/>
      <c r="J375" s="202" t="e">
        <f>IF(I375=("Comisario"),(VLOOKUP(I375,'Simulador Piramide-Salarios'!$F$57:$J$74,5,0)),(IF(I375=("Inspector General"),(VLOOKUP(I375,'Simulador Piramide-Salarios'!$F$57:$J$74,5,0)),(IF(I375=("Subinspector"),(VLOOKUP(I375,'Simulador Piramide-Salarios'!$F$57:$J$74,5,0)),(IF(I375=("Inspector"),(VLOOKUP(I375,'Simulador Piramide-Salarios'!$F$57:$J$74,5,0)),(IF(I375=("Inspector Jefe"),(VLOOKUP(I375,'Simulador Piramide-Salarios'!$F$57:$J$74,5,0)),(IF((IF((VLOOKUP(I375,'Simulador Piramide-Salarios'!$F$57:$J$74,3,0))&gt;0,(VLOOKUP(I375,'Simulador Piramide-Salarios'!$F$57:$J$74,3,0)),(VLOOKUP(I375,'Simulador Piramide-Salarios'!$E$57:$J$74,5,0))))&gt;0,(IF((VLOOKUP(I375,'Simulador Piramide-Salarios'!$F$57:$J$74,3,0))&gt;0,(VLOOKUP(I375,'Simulador Piramide-Salarios'!$F$57:$J$74,3,0)),(VLOOKUP(I375,'Simulador Piramide-Salarios'!$E$57:$J$74,5,0)))),(VLOOKUP(I375,'Simulador Piramide-Salarios'!$D$57:$J$74,7,0)))))))))))))</f>
        <v>#N/A</v>
      </c>
      <c r="K375" s="200" t="e">
        <f t="shared" si="42"/>
        <v>#N/A</v>
      </c>
      <c r="L375" s="200" t="e">
        <f t="shared" si="43"/>
        <v>#N/A</v>
      </c>
      <c r="M375" s="211" t="e">
        <f t="shared" si="44"/>
        <v>#N/A</v>
      </c>
      <c r="N375" s="201" t="e">
        <f t="shared" si="45"/>
        <v>#N/A</v>
      </c>
      <c r="O375" s="198">
        <v>0</v>
      </c>
      <c r="P375" s="198">
        <v>0</v>
      </c>
      <c r="Q375" s="200" t="e">
        <f t="shared" si="46"/>
        <v>#N/A</v>
      </c>
      <c r="Z375" s="260"/>
    </row>
    <row r="376" spans="1:26" x14ac:dyDescent="0.25">
      <c r="A376" s="180">
        <f t="shared" si="47"/>
        <v>365</v>
      </c>
      <c r="B376" s="296"/>
      <c r="C376" s="306"/>
      <c r="D376" s="304"/>
      <c r="E376" s="305"/>
      <c r="F376" s="296"/>
      <c r="G376" s="216">
        <f t="shared" si="40"/>
        <v>0</v>
      </c>
      <c r="H376" s="279">
        <f t="shared" si="41"/>
        <v>0</v>
      </c>
      <c r="I376" s="280"/>
      <c r="J376" s="202" t="e">
        <f>IF(I376=("Comisario"),(VLOOKUP(I376,'Simulador Piramide-Salarios'!$F$57:$J$74,5,0)),(IF(I376=("Inspector General"),(VLOOKUP(I376,'Simulador Piramide-Salarios'!$F$57:$J$74,5,0)),(IF(I376=("Subinspector"),(VLOOKUP(I376,'Simulador Piramide-Salarios'!$F$57:$J$74,5,0)),(IF(I376=("Inspector"),(VLOOKUP(I376,'Simulador Piramide-Salarios'!$F$57:$J$74,5,0)),(IF(I376=("Inspector Jefe"),(VLOOKUP(I376,'Simulador Piramide-Salarios'!$F$57:$J$74,5,0)),(IF((IF((VLOOKUP(I376,'Simulador Piramide-Salarios'!$F$57:$J$74,3,0))&gt;0,(VLOOKUP(I376,'Simulador Piramide-Salarios'!$F$57:$J$74,3,0)),(VLOOKUP(I376,'Simulador Piramide-Salarios'!$E$57:$J$74,5,0))))&gt;0,(IF((VLOOKUP(I376,'Simulador Piramide-Salarios'!$F$57:$J$74,3,0))&gt;0,(VLOOKUP(I376,'Simulador Piramide-Salarios'!$F$57:$J$74,3,0)),(VLOOKUP(I376,'Simulador Piramide-Salarios'!$E$57:$J$74,5,0)))),(VLOOKUP(I376,'Simulador Piramide-Salarios'!$D$57:$J$74,7,0)))))))))))))</f>
        <v>#N/A</v>
      </c>
      <c r="K376" s="200" t="e">
        <f t="shared" si="42"/>
        <v>#N/A</v>
      </c>
      <c r="L376" s="200" t="e">
        <f t="shared" si="43"/>
        <v>#N/A</v>
      </c>
      <c r="M376" s="211" t="e">
        <f t="shared" si="44"/>
        <v>#N/A</v>
      </c>
      <c r="N376" s="201" t="e">
        <f t="shared" si="45"/>
        <v>#N/A</v>
      </c>
      <c r="O376" s="198">
        <v>0</v>
      </c>
      <c r="P376" s="198">
        <v>0</v>
      </c>
      <c r="Q376" s="200" t="e">
        <f t="shared" si="46"/>
        <v>#N/A</v>
      </c>
      <c r="Z376" s="260"/>
    </row>
    <row r="377" spans="1:26" x14ac:dyDescent="0.25">
      <c r="A377" s="180">
        <f t="shared" si="47"/>
        <v>366</v>
      </c>
      <c r="B377" s="296"/>
      <c r="C377" s="306"/>
      <c r="D377" s="304"/>
      <c r="E377" s="305"/>
      <c r="F377" s="296"/>
      <c r="G377" s="216">
        <f t="shared" si="40"/>
        <v>0</v>
      </c>
      <c r="H377" s="279">
        <f t="shared" si="41"/>
        <v>0</v>
      </c>
      <c r="I377" s="280"/>
      <c r="J377" s="202" t="e">
        <f>IF(I377=("Comisario"),(VLOOKUP(I377,'Simulador Piramide-Salarios'!$F$57:$J$74,5,0)),(IF(I377=("Inspector General"),(VLOOKUP(I377,'Simulador Piramide-Salarios'!$F$57:$J$74,5,0)),(IF(I377=("Subinspector"),(VLOOKUP(I377,'Simulador Piramide-Salarios'!$F$57:$J$74,5,0)),(IF(I377=("Inspector"),(VLOOKUP(I377,'Simulador Piramide-Salarios'!$F$57:$J$74,5,0)),(IF(I377=("Inspector Jefe"),(VLOOKUP(I377,'Simulador Piramide-Salarios'!$F$57:$J$74,5,0)),(IF((IF((VLOOKUP(I377,'Simulador Piramide-Salarios'!$F$57:$J$74,3,0))&gt;0,(VLOOKUP(I377,'Simulador Piramide-Salarios'!$F$57:$J$74,3,0)),(VLOOKUP(I377,'Simulador Piramide-Salarios'!$E$57:$J$74,5,0))))&gt;0,(IF((VLOOKUP(I377,'Simulador Piramide-Salarios'!$F$57:$J$74,3,0))&gt;0,(VLOOKUP(I377,'Simulador Piramide-Salarios'!$F$57:$J$74,3,0)),(VLOOKUP(I377,'Simulador Piramide-Salarios'!$E$57:$J$74,5,0)))),(VLOOKUP(I377,'Simulador Piramide-Salarios'!$D$57:$J$74,7,0)))))))))))))</f>
        <v>#N/A</v>
      </c>
      <c r="K377" s="200" t="e">
        <f t="shared" si="42"/>
        <v>#N/A</v>
      </c>
      <c r="L377" s="200" t="e">
        <f t="shared" si="43"/>
        <v>#N/A</v>
      </c>
      <c r="M377" s="211" t="e">
        <f t="shared" si="44"/>
        <v>#N/A</v>
      </c>
      <c r="N377" s="201" t="e">
        <f t="shared" si="45"/>
        <v>#N/A</v>
      </c>
      <c r="O377" s="198">
        <v>0</v>
      </c>
      <c r="P377" s="198">
        <v>0</v>
      </c>
      <c r="Q377" s="200" t="e">
        <f t="shared" si="46"/>
        <v>#N/A</v>
      </c>
      <c r="Z377" s="260"/>
    </row>
    <row r="378" spans="1:26" x14ac:dyDescent="0.25">
      <c r="A378" s="180">
        <f t="shared" si="47"/>
        <v>367</v>
      </c>
      <c r="B378" s="296"/>
      <c r="C378" s="306"/>
      <c r="D378" s="304"/>
      <c r="E378" s="305"/>
      <c r="F378" s="296"/>
      <c r="G378" s="216">
        <f t="shared" si="40"/>
        <v>0</v>
      </c>
      <c r="H378" s="279">
        <f t="shared" si="41"/>
        <v>0</v>
      </c>
      <c r="I378" s="280"/>
      <c r="J378" s="202" t="e">
        <f>IF(I378=("Comisario"),(VLOOKUP(I378,'Simulador Piramide-Salarios'!$F$57:$J$74,5,0)),(IF(I378=("Inspector General"),(VLOOKUP(I378,'Simulador Piramide-Salarios'!$F$57:$J$74,5,0)),(IF(I378=("Subinspector"),(VLOOKUP(I378,'Simulador Piramide-Salarios'!$F$57:$J$74,5,0)),(IF(I378=("Inspector"),(VLOOKUP(I378,'Simulador Piramide-Salarios'!$F$57:$J$74,5,0)),(IF(I378=("Inspector Jefe"),(VLOOKUP(I378,'Simulador Piramide-Salarios'!$F$57:$J$74,5,0)),(IF((IF((VLOOKUP(I378,'Simulador Piramide-Salarios'!$F$57:$J$74,3,0))&gt;0,(VLOOKUP(I378,'Simulador Piramide-Salarios'!$F$57:$J$74,3,0)),(VLOOKUP(I378,'Simulador Piramide-Salarios'!$E$57:$J$74,5,0))))&gt;0,(IF((VLOOKUP(I378,'Simulador Piramide-Salarios'!$F$57:$J$74,3,0))&gt;0,(VLOOKUP(I378,'Simulador Piramide-Salarios'!$F$57:$J$74,3,0)),(VLOOKUP(I378,'Simulador Piramide-Salarios'!$E$57:$J$74,5,0)))),(VLOOKUP(I378,'Simulador Piramide-Salarios'!$D$57:$J$74,7,0)))))))))))))</f>
        <v>#N/A</v>
      </c>
      <c r="K378" s="200" t="e">
        <f t="shared" si="42"/>
        <v>#N/A</v>
      </c>
      <c r="L378" s="200" t="e">
        <f t="shared" si="43"/>
        <v>#N/A</v>
      </c>
      <c r="M378" s="211" t="e">
        <f t="shared" si="44"/>
        <v>#N/A</v>
      </c>
      <c r="N378" s="201" t="e">
        <f t="shared" si="45"/>
        <v>#N/A</v>
      </c>
      <c r="O378" s="198">
        <v>0</v>
      </c>
      <c r="P378" s="198">
        <v>0</v>
      </c>
      <c r="Q378" s="200" t="e">
        <f t="shared" si="46"/>
        <v>#N/A</v>
      </c>
      <c r="Z378" s="260"/>
    </row>
    <row r="379" spans="1:26" x14ac:dyDescent="0.25">
      <c r="A379" s="180">
        <f t="shared" si="47"/>
        <v>368</v>
      </c>
      <c r="B379" s="296"/>
      <c r="C379" s="306"/>
      <c r="D379" s="304"/>
      <c r="E379" s="305"/>
      <c r="F379" s="296"/>
      <c r="G379" s="216">
        <f t="shared" si="40"/>
        <v>0</v>
      </c>
      <c r="H379" s="279">
        <f t="shared" si="41"/>
        <v>0</v>
      </c>
      <c r="I379" s="280"/>
      <c r="J379" s="202" t="e">
        <f>IF(I379=("Comisario"),(VLOOKUP(I379,'Simulador Piramide-Salarios'!$F$57:$J$74,5,0)),(IF(I379=("Inspector General"),(VLOOKUP(I379,'Simulador Piramide-Salarios'!$F$57:$J$74,5,0)),(IF(I379=("Subinspector"),(VLOOKUP(I379,'Simulador Piramide-Salarios'!$F$57:$J$74,5,0)),(IF(I379=("Inspector"),(VLOOKUP(I379,'Simulador Piramide-Salarios'!$F$57:$J$74,5,0)),(IF(I379=("Inspector Jefe"),(VLOOKUP(I379,'Simulador Piramide-Salarios'!$F$57:$J$74,5,0)),(IF((IF((VLOOKUP(I379,'Simulador Piramide-Salarios'!$F$57:$J$74,3,0))&gt;0,(VLOOKUP(I379,'Simulador Piramide-Salarios'!$F$57:$J$74,3,0)),(VLOOKUP(I379,'Simulador Piramide-Salarios'!$E$57:$J$74,5,0))))&gt;0,(IF((VLOOKUP(I379,'Simulador Piramide-Salarios'!$F$57:$J$74,3,0))&gt;0,(VLOOKUP(I379,'Simulador Piramide-Salarios'!$F$57:$J$74,3,0)),(VLOOKUP(I379,'Simulador Piramide-Salarios'!$E$57:$J$74,5,0)))),(VLOOKUP(I379,'Simulador Piramide-Salarios'!$D$57:$J$74,7,0)))))))))))))</f>
        <v>#N/A</v>
      </c>
      <c r="K379" s="200" t="e">
        <f t="shared" si="42"/>
        <v>#N/A</v>
      </c>
      <c r="L379" s="200" t="e">
        <f t="shared" si="43"/>
        <v>#N/A</v>
      </c>
      <c r="M379" s="211" t="e">
        <f t="shared" si="44"/>
        <v>#N/A</v>
      </c>
      <c r="N379" s="201" t="e">
        <f t="shared" si="45"/>
        <v>#N/A</v>
      </c>
      <c r="O379" s="198">
        <v>0</v>
      </c>
      <c r="P379" s="198">
        <v>0</v>
      </c>
      <c r="Q379" s="200" t="e">
        <f t="shared" si="46"/>
        <v>#N/A</v>
      </c>
      <c r="Z379" s="260"/>
    </row>
    <row r="380" spans="1:26" x14ac:dyDescent="0.25">
      <c r="A380" s="180">
        <f t="shared" si="47"/>
        <v>369</v>
      </c>
      <c r="B380" s="296"/>
      <c r="C380" s="306"/>
      <c r="D380" s="304"/>
      <c r="E380" s="305"/>
      <c r="F380" s="296"/>
      <c r="G380" s="216">
        <f t="shared" si="40"/>
        <v>0</v>
      </c>
      <c r="H380" s="279">
        <f t="shared" si="41"/>
        <v>0</v>
      </c>
      <c r="I380" s="280"/>
      <c r="J380" s="202" t="e">
        <f>IF(I380=("Comisario"),(VLOOKUP(I380,'Simulador Piramide-Salarios'!$F$57:$J$74,5,0)),(IF(I380=("Inspector General"),(VLOOKUP(I380,'Simulador Piramide-Salarios'!$F$57:$J$74,5,0)),(IF(I380=("Subinspector"),(VLOOKUP(I380,'Simulador Piramide-Salarios'!$F$57:$J$74,5,0)),(IF(I380=("Inspector"),(VLOOKUP(I380,'Simulador Piramide-Salarios'!$F$57:$J$74,5,0)),(IF(I380=("Inspector Jefe"),(VLOOKUP(I380,'Simulador Piramide-Salarios'!$F$57:$J$74,5,0)),(IF((IF((VLOOKUP(I380,'Simulador Piramide-Salarios'!$F$57:$J$74,3,0))&gt;0,(VLOOKUP(I380,'Simulador Piramide-Salarios'!$F$57:$J$74,3,0)),(VLOOKUP(I380,'Simulador Piramide-Salarios'!$E$57:$J$74,5,0))))&gt;0,(IF((VLOOKUP(I380,'Simulador Piramide-Salarios'!$F$57:$J$74,3,0))&gt;0,(VLOOKUP(I380,'Simulador Piramide-Salarios'!$F$57:$J$74,3,0)),(VLOOKUP(I380,'Simulador Piramide-Salarios'!$E$57:$J$74,5,0)))),(VLOOKUP(I380,'Simulador Piramide-Salarios'!$D$57:$J$74,7,0)))))))))))))</f>
        <v>#N/A</v>
      </c>
      <c r="K380" s="200" t="e">
        <f t="shared" si="42"/>
        <v>#N/A</v>
      </c>
      <c r="L380" s="200" t="e">
        <f t="shared" si="43"/>
        <v>#N/A</v>
      </c>
      <c r="M380" s="211" t="e">
        <f t="shared" si="44"/>
        <v>#N/A</v>
      </c>
      <c r="N380" s="201" t="e">
        <f t="shared" si="45"/>
        <v>#N/A</v>
      </c>
      <c r="O380" s="198">
        <v>0</v>
      </c>
      <c r="P380" s="198">
        <v>0</v>
      </c>
      <c r="Q380" s="200" t="e">
        <f t="shared" si="46"/>
        <v>#N/A</v>
      </c>
      <c r="Z380" s="260"/>
    </row>
    <row r="381" spans="1:26" x14ac:dyDescent="0.25">
      <c r="A381" s="180">
        <f t="shared" si="47"/>
        <v>370</v>
      </c>
      <c r="B381" s="296"/>
      <c r="C381" s="306"/>
      <c r="D381" s="304"/>
      <c r="E381" s="305"/>
      <c r="F381" s="296"/>
      <c r="G381" s="216">
        <f t="shared" si="40"/>
        <v>0</v>
      </c>
      <c r="H381" s="279">
        <f t="shared" si="41"/>
        <v>0</v>
      </c>
      <c r="I381" s="280"/>
      <c r="J381" s="202" t="e">
        <f>IF(I381=("Comisario"),(VLOOKUP(I381,'Simulador Piramide-Salarios'!$F$57:$J$74,5,0)),(IF(I381=("Inspector General"),(VLOOKUP(I381,'Simulador Piramide-Salarios'!$F$57:$J$74,5,0)),(IF(I381=("Subinspector"),(VLOOKUP(I381,'Simulador Piramide-Salarios'!$F$57:$J$74,5,0)),(IF(I381=("Inspector"),(VLOOKUP(I381,'Simulador Piramide-Salarios'!$F$57:$J$74,5,0)),(IF(I381=("Inspector Jefe"),(VLOOKUP(I381,'Simulador Piramide-Salarios'!$F$57:$J$74,5,0)),(IF((IF((VLOOKUP(I381,'Simulador Piramide-Salarios'!$F$57:$J$74,3,0))&gt;0,(VLOOKUP(I381,'Simulador Piramide-Salarios'!$F$57:$J$74,3,0)),(VLOOKUP(I381,'Simulador Piramide-Salarios'!$E$57:$J$74,5,0))))&gt;0,(IF((VLOOKUP(I381,'Simulador Piramide-Salarios'!$F$57:$J$74,3,0))&gt;0,(VLOOKUP(I381,'Simulador Piramide-Salarios'!$F$57:$J$74,3,0)),(VLOOKUP(I381,'Simulador Piramide-Salarios'!$E$57:$J$74,5,0)))),(VLOOKUP(I381,'Simulador Piramide-Salarios'!$D$57:$J$74,7,0)))))))))))))</f>
        <v>#N/A</v>
      </c>
      <c r="K381" s="200" t="e">
        <f t="shared" si="42"/>
        <v>#N/A</v>
      </c>
      <c r="L381" s="200" t="e">
        <f t="shared" si="43"/>
        <v>#N/A</v>
      </c>
      <c r="M381" s="211" t="e">
        <f t="shared" si="44"/>
        <v>#N/A</v>
      </c>
      <c r="N381" s="201" t="e">
        <f t="shared" si="45"/>
        <v>#N/A</v>
      </c>
      <c r="O381" s="198">
        <v>0</v>
      </c>
      <c r="P381" s="198">
        <v>0</v>
      </c>
      <c r="Q381" s="200" t="e">
        <f t="shared" si="46"/>
        <v>#N/A</v>
      </c>
      <c r="Z381" s="260"/>
    </row>
    <row r="382" spans="1:26" x14ac:dyDescent="0.25">
      <c r="A382" s="180">
        <f t="shared" si="47"/>
        <v>371</v>
      </c>
      <c r="B382" s="296"/>
      <c r="C382" s="306"/>
      <c r="D382" s="304"/>
      <c r="E382" s="305"/>
      <c r="F382" s="296"/>
      <c r="G382" s="216">
        <f t="shared" si="40"/>
        <v>0</v>
      </c>
      <c r="H382" s="279">
        <f t="shared" si="41"/>
        <v>0</v>
      </c>
      <c r="I382" s="280"/>
      <c r="J382" s="202" t="e">
        <f>IF(I382=("Comisario"),(VLOOKUP(I382,'Simulador Piramide-Salarios'!$F$57:$J$74,5,0)),(IF(I382=("Inspector General"),(VLOOKUP(I382,'Simulador Piramide-Salarios'!$F$57:$J$74,5,0)),(IF(I382=("Subinspector"),(VLOOKUP(I382,'Simulador Piramide-Salarios'!$F$57:$J$74,5,0)),(IF(I382=("Inspector"),(VLOOKUP(I382,'Simulador Piramide-Salarios'!$F$57:$J$74,5,0)),(IF(I382=("Inspector Jefe"),(VLOOKUP(I382,'Simulador Piramide-Salarios'!$F$57:$J$74,5,0)),(IF((IF((VLOOKUP(I382,'Simulador Piramide-Salarios'!$F$57:$J$74,3,0))&gt;0,(VLOOKUP(I382,'Simulador Piramide-Salarios'!$F$57:$J$74,3,0)),(VLOOKUP(I382,'Simulador Piramide-Salarios'!$E$57:$J$74,5,0))))&gt;0,(IF((VLOOKUP(I382,'Simulador Piramide-Salarios'!$F$57:$J$74,3,0))&gt;0,(VLOOKUP(I382,'Simulador Piramide-Salarios'!$F$57:$J$74,3,0)),(VLOOKUP(I382,'Simulador Piramide-Salarios'!$E$57:$J$74,5,0)))),(VLOOKUP(I382,'Simulador Piramide-Salarios'!$D$57:$J$74,7,0)))))))))))))</f>
        <v>#N/A</v>
      </c>
      <c r="K382" s="200" t="e">
        <f t="shared" si="42"/>
        <v>#N/A</v>
      </c>
      <c r="L382" s="200" t="e">
        <f t="shared" si="43"/>
        <v>#N/A</v>
      </c>
      <c r="M382" s="211" t="e">
        <f t="shared" si="44"/>
        <v>#N/A</v>
      </c>
      <c r="N382" s="201" t="e">
        <f t="shared" si="45"/>
        <v>#N/A</v>
      </c>
      <c r="O382" s="198">
        <v>0</v>
      </c>
      <c r="P382" s="198">
        <v>0</v>
      </c>
      <c r="Q382" s="200" t="e">
        <f t="shared" si="46"/>
        <v>#N/A</v>
      </c>
      <c r="Z382" s="260"/>
    </row>
    <row r="383" spans="1:26" x14ac:dyDescent="0.25">
      <c r="A383" s="180">
        <f t="shared" si="47"/>
        <v>372</v>
      </c>
      <c r="B383" s="296"/>
      <c r="C383" s="306"/>
      <c r="D383" s="304"/>
      <c r="E383" s="305"/>
      <c r="F383" s="296"/>
      <c r="G383" s="216">
        <f t="shared" si="40"/>
        <v>0</v>
      </c>
      <c r="H383" s="279">
        <f t="shared" si="41"/>
        <v>0</v>
      </c>
      <c r="I383" s="280"/>
      <c r="J383" s="202" t="e">
        <f>IF(I383=("Comisario"),(VLOOKUP(I383,'Simulador Piramide-Salarios'!$F$57:$J$74,5,0)),(IF(I383=("Inspector General"),(VLOOKUP(I383,'Simulador Piramide-Salarios'!$F$57:$J$74,5,0)),(IF(I383=("Subinspector"),(VLOOKUP(I383,'Simulador Piramide-Salarios'!$F$57:$J$74,5,0)),(IF(I383=("Inspector"),(VLOOKUP(I383,'Simulador Piramide-Salarios'!$F$57:$J$74,5,0)),(IF(I383=("Inspector Jefe"),(VLOOKUP(I383,'Simulador Piramide-Salarios'!$F$57:$J$74,5,0)),(IF((IF((VLOOKUP(I383,'Simulador Piramide-Salarios'!$F$57:$J$74,3,0))&gt;0,(VLOOKUP(I383,'Simulador Piramide-Salarios'!$F$57:$J$74,3,0)),(VLOOKUP(I383,'Simulador Piramide-Salarios'!$E$57:$J$74,5,0))))&gt;0,(IF((VLOOKUP(I383,'Simulador Piramide-Salarios'!$F$57:$J$74,3,0))&gt;0,(VLOOKUP(I383,'Simulador Piramide-Salarios'!$F$57:$J$74,3,0)),(VLOOKUP(I383,'Simulador Piramide-Salarios'!$E$57:$J$74,5,0)))),(VLOOKUP(I383,'Simulador Piramide-Salarios'!$D$57:$J$74,7,0)))))))))))))</f>
        <v>#N/A</v>
      </c>
      <c r="K383" s="200" t="e">
        <f t="shared" si="42"/>
        <v>#N/A</v>
      </c>
      <c r="L383" s="200" t="e">
        <f t="shared" si="43"/>
        <v>#N/A</v>
      </c>
      <c r="M383" s="211" t="e">
        <f t="shared" si="44"/>
        <v>#N/A</v>
      </c>
      <c r="N383" s="201" t="e">
        <f t="shared" si="45"/>
        <v>#N/A</v>
      </c>
      <c r="O383" s="198">
        <v>0</v>
      </c>
      <c r="P383" s="198">
        <v>0</v>
      </c>
      <c r="Q383" s="200" t="e">
        <f t="shared" si="46"/>
        <v>#N/A</v>
      </c>
      <c r="Z383" s="260"/>
    </row>
    <row r="384" spans="1:26" x14ac:dyDescent="0.25">
      <c r="A384" s="180">
        <f t="shared" si="47"/>
        <v>373</v>
      </c>
      <c r="B384" s="296"/>
      <c r="C384" s="306"/>
      <c r="D384" s="304"/>
      <c r="E384" s="305"/>
      <c r="F384" s="296"/>
      <c r="G384" s="216">
        <f t="shared" si="40"/>
        <v>0</v>
      </c>
      <c r="H384" s="279">
        <f t="shared" si="41"/>
        <v>0</v>
      </c>
      <c r="I384" s="280"/>
      <c r="J384" s="202" t="e">
        <f>IF(I384=("Comisario"),(VLOOKUP(I384,'Simulador Piramide-Salarios'!$F$57:$J$74,5,0)),(IF(I384=("Inspector General"),(VLOOKUP(I384,'Simulador Piramide-Salarios'!$F$57:$J$74,5,0)),(IF(I384=("Subinspector"),(VLOOKUP(I384,'Simulador Piramide-Salarios'!$F$57:$J$74,5,0)),(IF(I384=("Inspector"),(VLOOKUP(I384,'Simulador Piramide-Salarios'!$F$57:$J$74,5,0)),(IF(I384=("Inspector Jefe"),(VLOOKUP(I384,'Simulador Piramide-Salarios'!$F$57:$J$74,5,0)),(IF((IF((VLOOKUP(I384,'Simulador Piramide-Salarios'!$F$57:$J$74,3,0))&gt;0,(VLOOKUP(I384,'Simulador Piramide-Salarios'!$F$57:$J$74,3,0)),(VLOOKUP(I384,'Simulador Piramide-Salarios'!$E$57:$J$74,5,0))))&gt;0,(IF((VLOOKUP(I384,'Simulador Piramide-Salarios'!$F$57:$J$74,3,0))&gt;0,(VLOOKUP(I384,'Simulador Piramide-Salarios'!$F$57:$J$74,3,0)),(VLOOKUP(I384,'Simulador Piramide-Salarios'!$E$57:$J$74,5,0)))),(VLOOKUP(I384,'Simulador Piramide-Salarios'!$D$57:$J$74,7,0)))))))))))))</f>
        <v>#N/A</v>
      </c>
      <c r="K384" s="200" t="e">
        <f t="shared" si="42"/>
        <v>#N/A</v>
      </c>
      <c r="L384" s="200" t="e">
        <f t="shared" si="43"/>
        <v>#N/A</v>
      </c>
      <c r="M384" s="211" t="e">
        <f t="shared" si="44"/>
        <v>#N/A</v>
      </c>
      <c r="N384" s="201" t="e">
        <f t="shared" si="45"/>
        <v>#N/A</v>
      </c>
      <c r="O384" s="198">
        <v>0</v>
      </c>
      <c r="P384" s="198">
        <v>0</v>
      </c>
      <c r="Q384" s="200" t="e">
        <f t="shared" si="46"/>
        <v>#N/A</v>
      </c>
      <c r="Z384" s="260"/>
    </row>
    <row r="385" spans="1:26" x14ac:dyDescent="0.25">
      <c r="A385" s="180">
        <f t="shared" si="47"/>
        <v>374</v>
      </c>
      <c r="B385" s="296"/>
      <c r="C385" s="306"/>
      <c r="D385" s="304"/>
      <c r="E385" s="305"/>
      <c r="F385" s="296"/>
      <c r="G385" s="216">
        <f t="shared" si="40"/>
        <v>0</v>
      </c>
      <c r="H385" s="279">
        <f t="shared" si="41"/>
        <v>0</v>
      </c>
      <c r="I385" s="280"/>
      <c r="J385" s="202" t="e">
        <f>IF(I385=("Comisario"),(VLOOKUP(I385,'Simulador Piramide-Salarios'!$F$57:$J$74,5,0)),(IF(I385=("Inspector General"),(VLOOKUP(I385,'Simulador Piramide-Salarios'!$F$57:$J$74,5,0)),(IF(I385=("Subinspector"),(VLOOKUP(I385,'Simulador Piramide-Salarios'!$F$57:$J$74,5,0)),(IF(I385=("Inspector"),(VLOOKUP(I385,'Simulador Piramide-Salarios'!$F$57:$J$74,5,0)),(IF(I385=("Inspector Jefe"),(VLOOKUP(I385,'Simulador Piramide-Salarios'!$F$57:$J$74,5,0)),(IF((IF((VLOOKUP(I385,'Simulador Piramide-Salarios'!$F$57:$J$74,3,0))&gt;0,(VLOOKUP(I385,'Simulador Piramide-Salarios'!$F$57:$J$74,3,0)),(VLOOKUP(I385,'Simulador Piramide-Salarios'!$E$57:$J$74,5,0))))&gt;0,(IF((VLOOKUP(I385,'Simulador Piramide-Salarios'!$F$57:$J$74,3,0))&gt;0,(VLOOKUP(I385,'Simulador Piramide-Salarios'!$F$57:$J$74,3,0)),(VLOOKUP(I385,'Simulador Piramide-Salarios'!$E$57:$J$74,5,0)))),(VLOOKUP(I385,'Simulador Piramide-Salarios'!$D$57:$J$74,7,0)))))))))))))</f>
        <v>#N/A</v>
      </c>
      <c r="K385" s="200" t="e">
        <f t="shared" si="42"/>
        <v>#N/A</v>
      </c>
      <c r="L385" s="200" t="e">
        <f t="shared" si="43"/>
        <v>#N/A</v>
      </c>
      <c r="M385" s="211" t="e">
        <f t="shared" si="44"/>
        <v>#N/A</v>
      </c>
      <c r="N385" s="201" t="e">
        <f t="shared" si="45"/>
        <v>#N/A</v>
      </c>
      <c r="O385" s="198">
        <v>0</v>
      </c>
      <c r="P385" s="198">
        <v>0</v>
      </c>
      <c r="Q385" s="200" t="e">
        <f t="shared" si="46"/>
        <v>#N/A</v>
      </c>
      <c r="Z385" s="260"/>
    </row>
    <row r="386" spans="1:26" x14ac:dyDescent="0.25">
      <c r="A386" s="180">
        <f t="shared" si="47"/>
        <v>375</v>
      </c>
      <c r="B386" s="296"/>
      <c r="C386" s="306"/>
      <c r="D386" s="304"/>
      <c r="E386" s="305"/>
      <c r="F386" s="296"/>
      <c r="G386" s="216">
        <f t="shared" si="40"/>
        <v>0</v>
      </c>
      <c r="H386" s="279">
        <f t="shared" si="41"/>
        <v>0</v>
      </c>
      <c r="I386" s="280"/>
      <c r="J386" s="202" t="e">
        <f>IF(I386=("Comisario"),(VLOOKUP(I386,'Simulador Piramide-Salarios'!$F$57:$J$74,5,0)),(IF(I386=("Inspector General"),(VLOOKUP(I386,'Simulador Piramide-Salarios'!$F$57:$J$74,5,0)),(IF(I386=("Subinspector"),(VLOOKUP(I386,'Simulador Piramide-Salarios'!$F$57:$J$74,5,0)),(IF(I386=("Inspector"),(VLOOKUP(I386,'Simulador Piramide-Salarios'!$F$57:$J$74,5,0)),(IF(I386=("Inspector Jefe"),(VLOOKUP(I386,'Simulador Piramide-Salarios'!$F$57:$J$74,5,0)),(IF((IF((VLOOKUP(I386,'Simulador Piramide-Salarios'!$F$57:$J$74,3,0))&gt;0,(VLOOKUP(I386,'Simulador Piramide-Salarios'!$F$57:$J$74,3,0)),(VLOOKUP(I386,'Simulador Piramide-Salarios'!$E$57:$J$74,5,0))))&gt;0,(IF((VLOOKUP(I386,'Simulador Piramide-Salarios'!$F$57:$J$74,3,0))&gt;0,(VLOOKUP(I386,'Simulador Piramide-Salarios'!$F$57:$J$74,3,0)),(VLOOKUP(I386,'Simulador Piramide-Salarios'!$E$57:$J$74,5,0)))),(VLOOKUP(I386,'Simulador Piramide-Salarios'!$D$57:$J$74,7,0)))))))))))))</f>
        <v>#N/A</v>
      </c>
      <c r="K386" s="200" t="e">
        <f t="shared" si="42"/>
        <v>#N/A</v>
      </c>
      <c r="L386" s="200" t="e">
        <f t="shared" si="43"/>
        <v>#N/A</v>
      </c>
      <c r="M386" s="211" t="e">
        <f t="shared" si="44"/>
        <v>#N/A</v>
      </c>
      <c r="N386" s="201" t="e">
        <f t="shared" si="45"/>
        <v>#N/A</v>
      </c>
      <c r="O386" s="198">
        <v>0</v>
      </c>
      <c r="P386" s="198">
        <v>0</v>
      </c>
      <c r="Q386" s="200" t="e">
        <f t="shared" si="46"/>
        <v>#N/A</v>
      </c>
      <c r="Z386" s="260"/>
    </row>
    <row r="387" spans="1:26" x14ac:dyDescent="0.25">
      <c r="A387" s="180">
        <f t="shared" si="47"/>
        <v>376</v>
      </c>
      <c r="B387" s="296"/>
      <c r="C387" s="306"/>
      <c r="D387" s="304"/>
      <c r="E387" s="305"/>
      <c r="F387" s="296"/>
      <c r="G387" s="216">
        <f t="shared" si="40"/>
        <v>0</v>
      </c>
      <c r="H387" s="279">
        <f t="shared" si="41"/>
        <v>0</v>
      </c>
      <c r="I387" s="280"/>
      <c r="J387" s="202" t="e">
        <f>IF(I387=("Comisario"),(VLOOKUP(I387,'Simulador Piramide-Salarios'!$F$57:$J$74,5,0)),(IF(I387=("Inspector General"),(VLOOKUP(I387,'Simulador Piramide-Salarios'!$F$57:$J$74,5,0)),(IF(I387=("Subinspector"),(VLOOKUP(I387,'Simulador Piramide-Salarios'!$F$57:$J$74,5,0)),(IF(I387=("Inspector"),(VLOOKUP(I387,'Simulador Piramide-Salarios'!$F$57:$J$74,5,0)),(IF(I387=("Inspector Jefe"),(VLOOKUP(I387,'Simulador Piramide-Salarios'!$F$57:$J$74,5,0)),(IF((IF((VLOOKUP(I387,'Simulador Piramide-Salarios'!$F$57:$J$74,3,0))&gt;0,(VLOOKUP(I387,'Simulador Piramide-Salarios'!$F$57:$J$74,3,0)),(VLOOKUP(I387,'Simulador Piramide-Salarios'!$E$57:$J$74,5,0))))&gt;0,(IF((VLOOKUP(I387,'Simulador Piramide-Salarios'!$F$57:$J$74,3,0))&gt;0,(VLOOKUP(I387,'Simulador Piramide-Salarios'!$F$57:$J$74,3,0)),(VLOOKUP(I387,'Simulador Piramide-Salarios'!$E$57:$J$74,5,0)))),(VLOOKUP(I387,'Simulador Piramide-Salarios'!$D$57:$J$74,7,0)))))))))))))</f>
        <v>#N/A</v>
      </c>
      <c r="K387" s="200" t="e">
        <f t="shared" si="42"/>
        <v>#N/A</v>
      </c>
      <c r="L387" s="200" t="e">
        <f t="shared" si="43"/>
        <v>#N/A</v>
      </c>
      <c r="M387" s="211" t="e">
        <f t="shared" si="44"/>
        <v>#N/A</v>
      </c>
      <c r="N387" s="201" t="e">
        <f t="shared" si="45"/>
        <v>#N/A</v>
      </c>
      <c r="O387" s="198">
        <v>0</v>
      </c>
      <c r="P387" s="198">
        <v>0</v>
      </c>
      <c r="Q387" s="200" t="e">
        <f t="shared" si="46"/>
        <v>#N/A</v>
      </c>
      <c r="Z387" s="260"/>
    </row>
    <row r="388" spans="1:26" x14ac:dyDescent="0.25">
      <c r="A388" s="180">
        <f t="shared" si="47"/>
        <v>377</v>
      </c>
      <c r="B388" s="296"/>
      <c r="C388" s="306"/>
      <c r="D388" s="304"/>
      <c r="E388" s="305"/>
      <c r="F388" s="296"/>
      <c r="G388" s="216">
        <f t="shared" si="40"/>
        <v>0</v>
      </c>
      <c r="H388" s="279">
        <f t="shared" si="41"/>
        <v>0</v>
      </c>
      <c r="I388" s="280"/>
      <c r="J388" s="202" t="e">
        <f>IF(I388=("Comisario"),(VLOOKUP(I388,'Simulador Piramide-Salarios'!$F$57:$J$74,5,0)),(IF(I388=("Inspector General"),(VLOOKUP(I388,'Simulador Piramide-Salarios'!$F$57:$J$74,5,0)),(IF(I388=("Subinspector"),(VLOOKUP(I388,'Simulador Piramide-Salarios'!$F$57:$J$74,5,0)),(IF(I388=("Inspector"),(VLOOKUP(I388,'Simulador Piramide-Salarios'!$F$57:$J$74,5,0)),(IF(I388=("Inspector Jefe"),(VLOOKUP(I388,'Simulador Piramide-Salarios'!$F$57:$J$74,5,0)),(IF((IF((VLOOKUP(I388,'Simulador Piramide-Salarios'!$F$57:$J$74,3,0))&gt;0,(VLOOKUP(I388,'Simulador Piramide-Salarios'!$F$57:$J$74,3,0)),(VLOOKUP(I388,'Simulador Piramide-Salarios'!$E$57:$J$74,5,0))))&gt;0,(IF((VLOOKUP(I388,'Simulador Piramide-Salarios'!$F$57:$J$74,3,0))&gt;0,(VLOOKUP(I388,'Simulador Piramide-Salarios'!$F$57:$J$74,3,0)),(VLOOKUP(I388,'Simulador Piramide-Salarios'!$E$57:$J$74,5,0)))),(VLOOKUP(I388,'Simulador Piramide-Salarios'!$D$57:$J$74,7,0)))))))))))))</f>
        <v>#N/A</v>
      </c>
      <c r="K388" s="200" t="e">
        <f t="shared" si="42"/>
        <v>#N/A</v>
      </c>
      <c r="L388" s="200" t="e">
        <f t="shared" si="43"/>
        <v>#N/A</v>
      </c>
      <c r="M388" s="211" t="e">
        <f t="shared" si="44"/>
        <v>#N/A</v>
      </c>
      <c r="N388" s="201" t="e">
        <f t="shared" si="45"/>
        <v>#N/A</v>
      </c>
      <c r="O388" s="198">
        <v>0</v>
      </c>
      <c r="P388" s="198">
        <v>0</v>
      </c>
      <c r="Q388" s="200" t="e">
        <f t="shared" si="46"/>
        <v>#N/A</v>
      </c>
      <c r="Z388" s="260"/>
    </row>
    <row r="389" spans="1:26" x14ac:dyDescent="0.25">
      <c r="A389" s="180">
        <f t="shared" si="47"/>
        <v>378</v>
      </c>
      <c r="B389" s="296"/>
      <c r="C389" s="306"/>
      <c r="D389" s="304"/>
      <c r="E389" s="305"/>
      <c r="F389" s="296"/>
      <c r="G389" s="216">
        <f t="shared" si="40"/>
        <v>0</v>
      </c>
      <c r="H389" s="279">
        <f t="shared" si="41"/>
        <v>0</v>
      </c>
      <c r="I389" s="280"/>
      <c r="J389" s="202" t="e">
        <f>IF(I389=("Comisario"),(VLOOKUP(I389,'Simulador Piramide-Salarios'!$F$57:$J$74,5,0)),(IF(I389=("Inspector General"),(VLOOKUP(I389,'Simulador Piramide-Salarios'!$F$57:$J$74,5,0)),(IF(I389=("Subinspector"),(VLOOKUP(I389,'Simulador Piramide-Salarios'!$F$57:$J$74,5,0)),(IF(I389=("Inspector"),(VLOOKUP(I389,'Simulador Piramide-Salarios'!$F$57:$J$74,5,0)),(IF(I389=("Inspector Jefe"),(VLOOKUP(I389,'Simulador Piramide-Salarios'!$F$57:$J$74,5,0)),(IF((IF((VLOOKUP(I389,'Simulador Piramide-Salarios'!$F$57:$J$74,3,0))&gt;0,(VLOOKUP(I389,'Simulador Piramide-Salarios'!$F$57:$J$74,3,0)),(VLOOKUP(I389,'Simulador Piramide-Salarios'!$E$57:$J$74,5,0))))&gt;0,(IF((VLOOKUP(I389,'Simulador Piramide-Salarios'!$F$57:$J$74,3,0))&gt;0,(VLOOKUP(I389,'Simulador Piramide-Salarios'!$F$57:$J$74,3,0)),(VLOOKUP(I389,'Simulador Piramide-Salarios'!$E$57:$J$74,5,0)))),(VLOOKUP(I389,'Simulador Piramide-Salarios'!$D$57:$J$74,7,0)))))))))))))</f>
        <v>#N/A</v>
      </c>
      <c r="K389" s="200" t="e">
        <f t="shared" si="42"/>
        <v>#N/A</v>
      </c>
      <c r="L389" s="200" t="e">
        <f t="shared" si="43"/>
        <v>#N/A</v>
      </c>
      <c r="M389" s="211" t="e">
        <f t="shared" si="44"/>
        <v>#N/A</v>
      </c>
      <c r="N389" s="201" t="e">
        <f t="shared" si="45"/>
        <v>#N/A</v>
      </c>
      <c r="O389" s="198">
        <v>0</v>
      </c>
      <c r="P389" s="198">
        <v>0</v>
      </c>
      <c r="Q389" s="200" t="e">
        <f t="shared" si="46"/>
        <v>#N/A</v>
      </c>
      <c r="Z389" s="260"/>
    </row>
    <row r="390" spans="1:26" x14ac:dyDescent="0.25">
      <c r="A390" s="180">
        <f t="shared" si="47"/>
        <v>379</v>
      </c>
      <c r="B390" s="296"/>
      <c r="C390" s="306"/>
      <c r="D390" s="304"/>
      <c r="E390" s="305"/>
      <c r="F390" s="296"/>
      <c r="G390" s="216">
        <f t="shared" si="40"/>
        <v>0</v>
      </c>
      <c r="H390" s="279">
        <f t="shared" si="41"/>
        <v>0</v>
      </c>
      <c r="I390" s="280"/>
      <c r="J390" s="202" t="e">
        <f>IF(I390=("Comisario"),(VLOOKUP(I390,'Simulador Piramide-Salarios'!$F$57:$J$74,5,0)),(IF(I390=("Inspector General"),(VLOOKUP(I390,'Simulador Piramide-Salarios'!$F$57:$J$74,5,0)),(IF(I390=("Subinspector"),(VLOOKUP(I390,'Simulador Piramide-Salarios'!$F$57:$J$74,5,0)),(IF(I390=("Inspector"),(VLOOKUP(I390,'Simulador Piramide-Salarios'!$F$57:$J$74,5,0)),(IF(I390=("Inspector Jefe"),(VLOOKUP(I390,'Simulador Piramide-Salarios'!$F$57:$J$74,5,0)),(IF((IF((VLOOKUP(I390,'Simulador Piramide-Salarios'!$F$57:$J$74,3,0))&gt;0,(VLOOKUP(I390,'Simulador Piramide-Salarios'!$F$57:$J$74,3,0)),(VLOOKUP(I390,'Simulador Piramide-Salarios'!$E$57:$J$74,5,0))))&gt;0,(IF((VLOOKUP(I390,'Simulador Piramide-Salarios'!$F$57:$J$74,3,0))&gt;0,(VLOOKUP(I390,'Simulador Piramide-Salarios'!$F$57:$J$74,3,0)),(VLOOKUP(I390,'Simulador Piramide-Salarios'!$E$57:$J$74,5,0)))),(VLOOKUP(I390,'Simulador Piramide-Salarios'!$D$57:$J$74,7,0)))))))))))))</f>
        <v>#N/A</v>
      </c>
      <c r="K390" s="200" t="e">
        <f t="shared" si="42"/>
        <v>#N/A</v>
      </c>
      <c r="L390" s="200" t="e">
        <f t="shared" si="43"/>
        <v>#N/A</v>
      </c>
      <c r="M390" s="211" t="e">
        <f t="shared" si="44"/>
        <v>#N/A</v>
      </c>
      <c r="N390" s="201" t="e">
        <f t="shared" si="45"/>
        <v>#N/A</v>
      </c>
      <c r="O390" s="198">
        <v>0</v>
      </c>
      <c r="P390" s="198">
        <v>0</v>
      </c>
      <c r="Q390" s="200" t="e">
        <f t="shared" si="46"/>
        <v>#N/A</v>
      </c>
      <c r="Z390" s="260"/>
    </row>
    <row r="391" spans="1:26" x14ac:dyDescent="0.25">
      <c r="A391" s="180">
        <f t="shared" si="47"/>
        <v>380</v>
      </c>
      <c r="B391" s="296"/>
      <c r="C391" s="306"/>
      <c r="D391" s="304"/>
      <c r="E391" s="305"/>
      <c r="F391" s="296"/>
      <c r="G391" s="216">
        <f t="shared" si="40"/>
        <v>0</v>
      </c>
      <c r="H391" s="279">
        <f t="shared" si="41"/>
        <v>0</v>
      </c>
      <c r="I391" s="280"/>
      <c r="J391" s="202" t="e">
        <f>IF(I391=("Comisario"),(VLOOKUP(I391,'Simulador Piramide-Salarios'!$F$57:$J$74,5,0)),(IF(I391=("Inspector General"),(VLOOKUP(I391,'Simulador Piramide-Salarios'!$F$57:$J$74,5,0)),(IF(I391=("Subinspector"),(VLOOKUP(I391,'Simulador Piramide-Salarios'!$F$57:$J$74,5,0)),(IF(I391=("Inspector"),(VLOOKUP(I391,'Simulador Piramide-Salarios'!$F$57:$J$74,5,0)),(IF(I391=("Inspector Jefe"),(VLOOKUP(I391,'Simulador Piramide-Salarios'!$F$57:$J$74,5,0)),(IF((IF((VLOOKUP(I391,'Simulador Piramide-Salarios'!$F$57:$J$74,3,0))&gt;0,(VLOOKUP(I391,'Simulador Piramide-Salarios'!$F$57:$J$74,3,0)),(VLOOKUP(I391,'Simulador Piramide-Salarios'!$E$57:$J$74,5,0))))&gt;0,(IF((VLOOKUP(I391,'Simulador Piramide-Salarios'!$F$57:$J$74,3,0))&gt;0,(VLOOKUP(I391,'Simulador Piramide-Salarios'!$F$57:$J$74,3,0)),(VLOOKUP(I391,'Simulador Piramide-Salarios'!$E$57:$J$74,5,0)))),(VLOOKUP(I391,'Simulador Piramide-Salarios'!$D$57:$J$74,7,0)))))))))))))</f>
        <v>#N/A</v>
      </c>
      <c r="K391" s="200" t="e">
        <f t="shared" si="42"/>
        <v>#N/A</v>
      </c>
      <c r="L391" s="200" t="e">
        <f t="shared" si="43"/>
        <v>#N/A</v>
      </c>
      <c r="M391" s="211" t="e">
        <f t="shared" si="44"/>
        <v>#N/A</v>
      </c>
      <c r="N391" s="201" t="e">
        <f t="shared" si="45"/>
        <v>#N/A</v>
      </c>
      <c r="O391" s="198">
        <v>0</v>
      </c>
      <c r="P391" s="198">
        <v>0</v>
      </c>
      <c r="Q391" s="200" t="e">
        <f t="shared" si="46"/>
        <v>#N/A</v>
      </c>
      <c r="Z391" s="260"/>
    </row>
    <row r="392" spans="1:26" x14ac:dyDescent="0.25">
      <c r="A392" s="180">
        <f t="shared" si="47"/>
        <v>381</v>
      </c>
      <c r="B392" s="296"/>
      <c r="C392" s="306"/>
      <c r="D392" s="304"/>
      <c r="E392" s="305"/>
      <c r="F392" s="296"/>
      <c r="G392" s="216">
        <f t="shared" si="40"/>
        <v>0</v>
      </c>
      <c r="H392" s="279">
        <f t="shared" si="41"/>
        <v>0</v>
      </c>
      <c r="I392" s="280"/>
      <c r="J392" s="202" t="e">
        <f>IF(I392=("Comisario"),(VLOOKUP(I392,'Simulador Piramide-Salarios'!$F$57:$J$74,5,0)),(IF(I392=("Inspector General"),(VLOOKUP(I392,'Simulador Piramide-Salarios'!$F$57:$J$74,5,0)),(IF(I392=("Subinspector"),(VLOOKUP(I392,'Simulador Piramide-Salarios'!$F$57:$J$74,5,0)),(IF(I392=("Inspector"),(VLOOKUP(I392,'Simulador Piramide-Salarios'!$F$57:$J$74,5,0)),(IF(I392=("Inspector Jefe"),(VLOOKUP(I392,'Simulador Piramide-Salarios'!$F$57:$J$74,5,0)),(IF((IF((VLOOKUP(I392,'Simulador Piramide-Salarios'!$F$57:$J$74,3,0))&gt;0,(VLOOKUP(I392,'Simulador Piramide-Salarios'!$F$57:$J$74,3,0)),(VLOOKUP(I392,'Simulador Piramide-Salarios'!$E$57:$J$74,5,0))))&gt;0,(IF((VLOOKUP(I392,'Simulador Piramide-Salarios'!$F$57:$J$74,3,0))&gt;0,(VLOOKUP(I392,'Simulador Piramide-Salarios'!$F$57:$J$74,3,0)),(VLOOKUP(I392,'Simulador Piramide-Salarios'!$E$57:$J$74,5,0)))),(VLOOKUP(I392,'Simulador Piramide-Salarios'!$D$57:$J$74,7,0)))))))))))))</f>
        <v>#N/A</v>
      </c>
      <c r="K392" s="200" t="e">
        <f t="shared" si="42"/>
        <v>#N/A</v>
      </c>
      <c r="L392" s="200" t="e">
        <f t="shared" si="43"/>
        <v>#N/A</v>
      </c>
      <c r="M392" s="211" t="e">
        <f t="shared" si="44"/>
        <v>#N/A</v>
      </c>
      <c r="N392" s="201" t="e">
        <f t="shared" si="45"/>
        <v>#N/A</v>
      </c>
      <c r="O392" s="198">
        <v>0</v>
      </c>
      <c r="P392" s="198">
        <v>0</v>
      </c>
      <c r="Q392" s="200" t="e">
        <f t="shared" si="46"/>
        <v>#N/A</v>
      </c>
      <c r="Z392" s="260"/>
    </row>
    <row r="393" spans="1:26" x14ac:dyDescent="0.25">
      <c r="A393" s="180">
        <f t="shared" si="47"/>
        <v>382</v>
      </c>
      <c r="B393" s="296"/>
      <c r="C393" s="306"/>
      <c r="D393" s="304"/>
      <c r="E393" s="305"/>
      <c r="F393" s="296"/>
      <c r="G393" s="216">
        <f t="shared" si="40"/>
        <v>0</v>
      </c>
      <c r="H393" s="279">
        <f t="shared" si="41"/>
        <v>0</v>
      </c>
      <c r="I393" s="280"/>
      <c r="J393" s="202" t="e">
        <f>IF(I393=("Comisario"),(VLOOKUP(I393,'Simulador Piramide-Salarios'!$F$57:$J$74,5,0)),(IF(I393=("Inspector General"),(VLOOKUP(I393,'Simulador Piramide-Salarios'!$F$57:$J$74,5,0)),(IF(I393=("Subinspector"),(VLOOKUP(I393,'Simulador Piramide-Salarios'!$F$57:$J$74,5,0)),(IF(I393=("Inspector"),(VLOOKUP(I393,'Simulador Piramide-Salarios'!$F$57:$J$74,5,0)),(IF(I393=("Inspector Jefe"),(VLOOKUP(I393,'Simulador Piramide-Salarios'!$F$57:$J$74,5,0)),(IF((IF((VLOOKUP(I393,'Simulador Piramide-Salarios'!$F$57:$J$74,3,0))&gt;0,(VLOOKUP(I393,'Simulador Piramide-Salarios'!$F$57:$J$74,3,0)),(VLOOKUP(I393,'Simulador Piramide-Salarios'!$E$57:$J$74,5,0))))&gt;0,(IF((VLOOKUP(I393,'Simulador Piramide-Salarios'!$F$57:$J$74,3,0))&gt;0,(VLOOKUP(I393,'Simulador Piramide-Salarios'!$F$57:$J$74,3,0)),(VLOOKUP(I393,'Simulador Piramide-Salarios'!$E$57:$J$74,5,0)))),(VLOOKUP(I393,'Simulador Piramide-Salarios'!$D$57:$J$74,7,0)))))))))))))</f>
        <v>#N/A</v>
      </c>
      <c r="K393" s="200" t="e">
        <f t="shared" si="42"/>
        <v>#N/A</v>
      </c>
      <c r="L393" s="200" t="e">
        <f t="shared" si="43"/>
        <v>#N/A</v>
      </c>
      <c r="M393" s="211" t="e">
        <f t="shared" si="44"/>
        <v>#N/A</v>
      </c>
      <c r="N393" s="201" t="e">
        <f t="shared" si="45"/>
        <v>#N/A</v>
      </c>
      <c r="O393" s="198">
        <v>0</v>
      </c>
      <c r="P393" s="198">
        <v>0</v>
      </c>
      <c r="Q393" s="200" t="e">
        <f t="shared" si="46"/>
        <v>#N/A</v>
      </c>
      <c r="Z393" s="260"/>
    </row>
    <row r="394" spans="1:26" x14ac:dyDescent="0.25">
      <c r="A394" s="180">
        <f t="shared" si="47"/>
        <v>383</v>
      </c>
      <c r="B394" s="296"/>
      <c r="C394" s="306"/>
      <c r="D394" s="304"/>
      <c r="E394" s="305"/>
      <c r="F394" s="296"/>
      <c r="G394" s="216">
        <f t="shared" si="40"/>
        <v>0</v>
      </c>
      <c r="H394" s="279">
        <f t="shared" si="41"/>
        <v>0</v>
      </c>
      <c r="I394" s="280"/>
      <c r="J394" s="202" t="e">
        <f>IF(I394=("Comisario"),(VLOOKUP(I394,'Simulador Piramide-Salarios'!$F$57:$J$74,5,0)),(IF(I394=("Inspector General"),(VLOOKUP(I394,'Simulador Piramide-Salarios'!$F$57:$J$74,5,0)),(IF(I394=("Subinspector"),(VLOOKUP(I394,'Simulador Piramide-Salarios'!$F$57:$J$74,5,0)),(IF(I394=("Inspector"),(VLOOKUP(I394,'Simulador Piramide-Salarios'!$F$57:$J$74,5,0)),(IF(I394=("Inspector Jefe"),(VLOOKUP(I394,'Simulador Piramide-Salarios'!$F$57:$J$74,5,0)),(IF((IF((VLOOKUP(I394,'Simulador Piramide-Salarios'!$F$57:$J$74,3,0))&gt;0,(VLOOKUP(I394,'Simulador Piramide-Salarios'!$F$57:$J$74,3,0)),(VLOOKUP(I394,'Simulador Piramide-Salarios'!$E$57:$J$74,5,0))))&gt;0,(IF((VLOOKUP(I394,'Simulador Piramide-Salarios'!$F$57:$J$74,3,0))&gt;0,(VLOOKUP(I394,'Simulador Piramide-Salarios'!$F$57:$J$74,3,0)),(VLOOKUP(I394,'Simulador Piramide-Salarios'!$E$57:$J$74,5,0)))),(VLOOKUP(I394,'Simulador Piramide-Salarios'!$D$57:$J$74,7,0)))))))))))))</f>
        <v>#N/A</v>
      </c>
      <c r="K394" s="200" t="e">
        <f t="shared" si="42"/>
        <v>#N/A</v>
      </c>
      <c r="L394" s="200" t="e">
        <f t="shared" si="43"/>
        <v>#N/A</v>
      </c>
      <c r="M394" s="211" t="e">
        <f t="shared" si="44"/>
        <v>#N/A</v>
      </c>
      <c r="N394" s="201" t="e">
        <f t="shared" si="45"/>
        <v>#N/A</v>
      </c>
      <c r="O394" s="198">
        <v>0</v>
      </c>
      <c r="P394" s="198">
        <v>0</v>
      </c>
      <c r="Q394" s="200" t="e">
        <f t="shared" si="46"/>
        <v>#N/A</v>
      </c>
      <c r="Z394" s="260"/>
    </row>
    <row r="395" spans="1:26" x14ac:dyDescent="0.25">
      <c r="A395" s="180">
        <f t="shared" si="47"/>
        <v>384</v>
      </c>
      <c r="B395" s="296"/>
      <c r="C395" s="306"/>
      <c r="D395" s="304"/>
      <c r="E395" s="305"/>
      <c r="F395" s="296"/>
      <c r="G395" s="216">
        <f t="shared" si="40"/>
        <v>0</v>
      </c>
      <c r="H395" s="279">
        <f t="shared" si="41"/>
        <v>0</v>
      </c>
      <c r="I395" s="280"/>
      <c r="J395" s="202" t="e">
        <f>IF(I395=("Comisario"),(VLOOKUP(I395,'Simulador Piramide-Salarios'!$F$57:$J$74,5,0)),(IF(I395=("Inspector General"),(VLOOKUP(I395,'Simulador Piramide-Salarios'!$F$57:$J$74,5,0)),(IF(I395=("Subinspector"),(VLOOKUP(I395,'Simulador Piramide-Salarios'!$F$57:$J$74,5,0)),(IF(I395=("Inspector"),(VLOOKUP(I395,'Simulador Piramide-Salarios'!$F$57:$J$74,5,0)),(IF(I395=("Inspector Jefe"),(VLOOKUP(I395,'Simulador Piramide-Salarios'!$F$57:$J$74,5,0)),(IF((IF((VLOOKUP(I395,'Simulador Piramide-Salarios'!$F$57:$J$74,3,0))&gt;0,(VLOOKUP(I395,'Simulador Piramide-Salarios'!$F$57:$J$74,3,0)),(VLOOKUP(I395,'Simulador Piramide-Salarios'!$E$57:$J$74,5,0))))&gt;0,(IF((VLOOKUP(I395,'Simulador Piramide-Salarios'!$F$57:$J$74,3,0))&gt;0,(VLOOKUP(I395,'Simulador Piramide-Salarios'!$F$57:$J$74,3,0)),(VLOOKUP(I395,'Simulador Piramide-Salarios'!$E$57:$J$74,5,0)))),(VLOOKUP(I395,'Simulador Piramide-Salarios'!$D$57:$J$74,7,0)))))))))))))</f>
        <v>#N/A</v>
      </c>
      <c r="K395" s="200" t="e">
        <f t="shared" si="42"/>
        <v>#N/A</v>
      </c>
      <c r="L395" s="200" t="e">
        <f t="shared" si="43"/>
        <v>#N/A</v>
      </c>
      <c r="M395" s="211" t="e">
        <f t="shared" si="44"/>
        <v>#N/A</v>
      </c>
      <c r="N395" s="201" t="e">
        <f t="shared" si="45"/>
        <v>#N/A</v>
      </c>
      <c r="O395" s="198">
        <v>0</v>
      </c>
      <c r="P395" s="198">
        <v>0</v>
      </c>
      <c r="Q395" s="200" t="e">
        <f t="shared" si="46"/>
        <v>#N/A</v>
      </c>
      <c r="Z395" s="260"/>
    </row>
    <row r="396" spans="1:26" x14ac:dyDescent="0.25">
      <c r="A396" s="180">
        <f t="shared" si="47"/>
        <v>385</v>
      </c>
      <c r="B396" s="296"/>
      <c r="C396" s="306"/>
      <c r="D396" s="304"/>
      <c r="E396" s="305"/>
      <c r="F396" s="296"/>
      <c r="G396" s="216">
        <f t="shared" si="40"/>
        <v>0</v>
      </c>
      <c r="H396" s="279">
        <f t="shared" si="41"/>
        <v>0</v>
      </c>
      <c r="I396" s="280"/>
      <c r="J396" s="202" t="e">
        <f>IF(I396=("Comisario"),(VLOOKUP(I396,'Simulador Piramide-Salarios'!$F$57:$J$74,5,0)),(IF(I396=("Inspector General"),(VLOOKUP(I396,'Simulador Piramide-Salarios'!$F$57:$J$74,5,0)),(IF(I396=("Subinspector"),(VLOOKUP(I396,'Simulador Piramide-Salarios'!$F$57:$J$74,5,0)),(IF(I396=("Inspector"),(VLOOKUP(I396,'Simulador Piramide-Salarios'!$F$57:$J$74,5,0)),(IF(I396=("Inspector Jefe"),(VLOOKUP(I396,'Simulador Piramide-Salarios'!$F$57:$J$74,5,0)),(IF((IF((VLOOKUP(I396,'Simulador Piramide-Salarios'!$F$57:$J$74,3,0))&gt;0,(VLOOKUP(I396,'Simulador Piramide-Salarios'!$F$57:$J$74,3,0)),(VLOOKUP(I396,'Simulador Piramide-Salarios'!$E$57:$J$74,5,0))))&gt;0,(IF((VLOOKUP(I396,'Simulador Piramide-Salarios'!$F$57:$J$74,3,0))&gt;0,(VLOOKUP(I396,'Simulador Piramide-Salarios'!$F$57:$J$74,3,0)),(VLOOKUP(I396,'Simulador Piramide-Salarios'!$E$57:$J$74,5,0)))),(VLOOKUP(I396,'Simulador Piramide-Salarios'!$D$57:$J$74,7,0)))))))))))))</f>
        <v>#N/A</v>
      </c>
      <c r="K396" s="200" t="e">
        <f t="shared" si="42"/>
        <v>#N/A</v>
      </c>
      <c r="L396" s="200" t="e">
        <f t="shared" si="43"/>
        <v>#N/A</v>
      </c>
      <c r="M396" s="211" t="e">
        <f t="shared" si="44"/>
        <v>#N/A</v>
      </c>
      <c r="N396" s="201" t="e">
        <f t="shared" si="45"/>
        <v>#N/A</v>
      </c>
      <c r="O396" s="198">
        <v>0</v>
      </c>
      <c r="P396" s="198">
        <v>0</v>
      </c>
      <c r="Q396" s="200" t="e">
        <f t="shared" si="46"/>
        <v>#N/A</v>
      </c>
      <c r="Z396" s="260"/>
    </row>
    <row r="397" spans="1:26" x14ac:dyDescent="0.25">
      <c r="A397" s="180">
        <f t="shared" si="47"/>
        <v>386</v>
      </c>
      <c r="B397" s="296"/>
      <c r="C397" s="306"/>
      <c r="D397" s="304"/>
      <c r="E397" s="305"/>
      <c r="F397" s="296"/>
      <c r="G397" s="216">
        <f t="shared" ref="G397:G460" si="48">+I397</f>
        <v>0</v>
      </c>
      <c r="H397" s="279">
        <f t="shared" ref="H397:H460" si="49">E397+F397</f>
        <v>0</v>
      </c>
      <c r="I397" s="280"/>
      <c r="J397" s="202" t="e">
        <f>IF(I397=("Comisario"),(VLOOKUP(I397,'Simulador Piramide-Salarios'!$F$57:$J$74,5,0)),(IF(I397=("Inspector General"),(VLOOKUP(I397,'Simulador Piramide-Salarios'!$F$57:$J$74,5,0)),(IF(I397=("Subinspector"),(VLOOKUP(I397,'Simulador Piramide-Salarios'!$F$57:$J$74,5,0)),(IF(I397=("Inspector"),(VLOOKUP(I397,'Simulador Piramide-Salarios'!$F$57:$J$74,5,0)),(IF(I397=("Inspector Jefe"),(VLOOKUP(I397,'Simulador Piramide-Salarios'!$F$57:$J$74,5,0)),(IF((IF((VLOOKUP(I397,'Simulador Piramide-Salarios'!$F$57:$J$74,3,0))&gt;0,(VLOOKUP(I397,'Simulador Piramide-Salarios'!$F$57:$J$74,3,0)),(VLOOKUP(I397,'Simulador Piramide-Salarios'!$E$57:$J$74,5,0))))&gt;0,(IF((VLOOKUP(I397,'Simulador Piramide-Salarios'!$F$57:$J$74,3,0))&gt;0,(VLOOKUP(I397,'Simulador Piramide-Salarios'!$F$57:$J$74,3,0)),(VLOOKUP(I397,'Simulador Piramide-Salarios'!$E$57:$J$74,5,0)))),(VLOOKUP(I397,'Simulador Piramide-Salarios'!$D$57:$J$74,7,0)))))))))))))</f>
        <v>#N/A</v>
      </c>
      <c r="K397" s="200" t="e">
        <f t="shared" ref="K397:K460" si="50">J397-H397</f>
        <v>#N/A</v>
      </c>
      <c r="L397" s="200" t="e">
        <f t="shared" ref="L397:L460" si="51">K397*L$8</f>
        <v>#N/A</v>
      </c>
      <c r="M397" s="211" t="e">
        <f t="shared" ref="M397:M460" si="52">K397/H397</f>
        <v>#N/A</v>
      </c>
      <c r="N397" s="201" t="e">
        <f t="shared" ref="N397:N460" si="53">IF(H397-J397&lt;=0,0,H397-J397)</f>
        <v>#N/A</v>
      </c>
      <c r="O397" s="198">
        <v>0</v>
      </c>
      <c r="P397" s="198">
        <v>0</v>
      </c>
      <c r="Q397" s="200" t="e">
        <f t="shared" ref="Q397:Q460" si="54">IF(L397&lt;=0,0,L397)</f>
        <v>#N/A</v>
      </c>
      <c r="Z397" s="260"/>
    </row>
    <row r="398" spans="1:26" x14ac:dyDescent="0.25">
      <c r="A398" s="180">
        <f t="shared" si="47"/>
        <v>387</v>
      </c>
      <c r="B398" s="296"/>
      <c r="C398" s="306"/>
      <c r="D398" s="304"/>
      <c r="E398" s="305"/>
      <c r="F398" s="296"/>
      <c r="G398" s="216">
        <f t="shared" si="48"/>
        <v>0</v>
      </c>
      <c r="H398" s="279">
        <f t="shared" si="49"/>
        <v>0</v>
      </c>
      <c r="I398" s="280"/>
      <c r="J398" s="202" t="e">
        <f>IF(I398=("Comisario"),(VLOOKUP(I398,'Simulador Piramide-Salarios'!$F$57:$J$74,5,0)),(IF(I398=("Inspector General"),(VLOOKUP(I398,'Simulador Piramide-Salarios'!$F$57:$J$74,5,0)),(IF(I398=("Subinspector"),(VLOOKUP(I398,'Simulador Piramide-Salarios'!$F$57:$J$74,5,0)),(IF(I398=("Inspector"),(VLOOKUP(I398,'Simulador Piramide-Salarios'!$F$57:$J$74,5,0)),(IF(I398=("Inspector Jefe"),(VLOOKUP(I398,'Simulador Piramide-Salarios'!$F$57:$J$74,5,0)),(IF((IF((VLOOKUP(I398,'Simulador Piramide-Salarios'!$F$57:$J$74,3,0))&gt;0,(VLOOKUP(I398,'Simulador Piramide-Salarios'!$F$57:$J$74,3,0)),(VLOOKUP(I398,'Simulador Piramide-Salarios'!$E$57:$J$74,5,0))))&gt;0,(IF((VLOOKUP(I398,'Simulador Piramide-Salarios'!$F$57:$J$74,3,0))&gt;0,(VLOOKUP(I398,'Simulador Piramide-Salarios'!$F$57:$J$74,3,0)),(VLOOKUP(I398,'Simulador Piramide-Salarios'!$E$57:$J$74,5,0)))),(VLOOKUP(I398,'Simulador Piramide-Salarios'!$D$57:$J$74,7,0)))))))))))))</f>
        <v>#N/A</v>
      </c>
      <c r="K398" s="200" t="e">
        <f t="shared" si="50"/>
        <v>#N/A</v>
      </c>
      <c r="L398" s="200" t="e">
        <f t="shared" si="51"/>
        <v>#N/A</v>
      </c>
      <c r="M398" s="211" t="e">
        <f t="shared" si="52"/>
        <v>#N/A</v>
      </c>
      <c r="N398" s="201" t="e">
        <f t="shared" si="53"/>
        <v>#N/A</v>
      </c>
      <c r="O398" s="198">
        <v>0</v>
      </c>
      <c r="P398" s="198">
        <v>0</v>
      </c>
      <c r="Q398" s="200" t="e">
        <f t="shared" si="54"/>
        <v>#N/A</v>
      </c>
      <c r="Z398" s="260"/>
    </row>
    <row r="399" spans="1:26" x14ac:dyDescent="0.25">
      <c r="A399" s="180">
        <f t="shared" si="47"/>
        <v>388</v>
      </c>
      <c r="B399" s="296"/>
      <c r="C399" s="306"/>
      <c r="D399" s="304"/>
      <c r="E399" s="305"/>
      <c r="F399" s="296"/>
      <c r="G399" s="216">
        <f t="shared" si="48"/>
        <v>0</v>
      </c>
      <c r="H399" s="279">
        <f t="shared" si="49"/>
        <v>0</v>
      </c>
      <c r="I399" s="280"/>
      <c r="J399" s="202" t="e">
        <f>IF(I399=("Comisario"),(VLOOKUP(I399,'Simulador Piramide-Salarios'!$F$57:$J$74,5,0)),(IF(I399=("Inspector General"),(VLOOKUP(I399,'Simulador Piramide-Salarios'!$F$57:$J$74,5,0)),(IF(I399=("Subinspector"),(VLOOKUP(I399,'Simulador Piramide-Salarios'!$F$57:$J$74,5,0)),(IF(I399=("Inspector"),(VLOOKUP(I399,'Simulador Piramide-Salarios'!$F$57:$J$74,5,0)),(IF(I399=("Inspector Jefe"),(VLOOKUP(I399,'Simulador Piramide-Salarios'!$F$57:$J$74,5,0)),(IF((IF((VLOOKUP(I399,'Simulador Piramide-Salarios'!$F$57:$J$74,3,0))&gt;0,(VLOOKUP(I399,'Simulador Piramide-Salarios'!$F$57:$J$74,3,0)),(VLOOKUP(I399,'Simulador Piramide-Salarios'!$E$57:$J$74,5,0))))&gt;0,(IF((VLOOKUP(I399,'Simulador Piramide-Salarios'!$F$57:$J$74,3,0))&gt;0,(VLOOKUP(I399,'Simulador Piramide-Salarios'!$F$57:$J$74,3,0)),(VLOOKUP(I399,'Simulador Piramide-Salarios'!$E$57:$J$74,5,0)))),(VLOOKUP(I399,'Simulador Piramide-Salarios'!$D$57:$J$74,7,0)))))))))))))</f>
        <v>#N/A</v>
      </c>
      <c r="K399" s="200" t="e">
        <f t="shared" si="50"/>
        <v>#N/A</v>
      </c>
      <c r="L399" s="200" t="e">
        <f t="shared" si="51"/>
        <v>#N/A</v>
      </c>
      <c r="M399" s="211" t="e">
        <f t="shared" si="52"/>
        <v>#N/A</v>
      </c>
      <c r="N399" s="201" t="e">
        <f t="shared" si="53"/>
        <v>#N/A</v>
      </c>
      <c r="O399" s="198">
        <v>0</v>
      </c>
      <c r="P399" s="198">
        <v>0</v>
      </c>
      <c r="Q399" s="200" t="e">
        <f t="shared" si="54"/>
        <v>#N/A</v>
      </c>
      <c r="Z399" s="260"/>
    </row>
    <row r="400" spans="1:26" x14ac:dyDescent="0.25">
      <c r="A400" s="180">
        <f t="shared" si="47"/>
        <v>389</v>
      </c>
      <c r="B400" s="296"/>
      <c r="C400" s="306"/>
      <c r="D400" s="304"/>
      <c r="E400" s="305"/>
      <c r="F400" s="296"/>
      <c r="G400" s="216">
        <f t="shared" si="48"/>
        <v>0</v>
      </c>
      <c r="H400" s="279">
        <f t="shared" si="49"/>
        <v>0</v>
      </c>
      <c r="I400" s="280"/>
      <c r="J400" s="202" t="e">
        <f>IF(I400=("Comisario"),(VLOOKUP(I400,'Simulador Piramide-Salarios'!$F$57:$J$74,5,0)),(IF(I400=("Inspector General"),(VLOOKUP(I400,'Simulador Piramide-Salarios'!$F$57:$J$74,5,0)),(IF(I400=("Subinspector"),(VLOOKUP(I400,'Simulador Piramide-Salarios'!$F$57:$J$74,5,0)),(IF(I400=("Inspector"),(VLOOKUP(I400,'Simulador Piramide-Salarios'!$F$57:$J$74,5,0)),(IF(I400=("Inspector Jefe"),(VLOOKUP(I400,'Simulador Piramide-Salarios'!$F$57:$J$74,5,0)),(IF((IF((VLOOKUP(I400,'Simulador Piramide-Salarios'!$F$57:$J$74,3,0))&gt;0,(VLOOKUP(I400,'Simulador Piramide-Salarios'!$F$57:$J$74,3,0)),(VLOOKUP(I400,'Simulador Piramide-Salarios'!$E$57:$J$74,5,0))))&gt;0,(IF((VLOOKUP(I400,'Simulador Piramide-Salarios'!$F$57:$J$74,3,0))&gt;0,(VLOOKUP(I400,'Simulador Piramide-Salarios'!$F$57:$J$74,3,0)),(VLOOKUP(I400,'Simulador Piramide-Salarios'!$E$57:$J$74,5,0)))),(VLOOKUP(I400,'Simulador Piramide-Salarios'!$D$57:$J$74,7,0)))))))))))))</f>
        <v>#N/A</v>
      </c>
      <c r="K400" s="200" t="e">
        <f t="shared" si="50"/>
        <v>#N/A</v>
      </c>
      <c r="L400" s="200" t="e">
        <f t="shared" si="51"/>
        <v>#N/A</v>
      </c>
      <c r="M400" s="211" t="e">
        <f t="shared" si="52"/>
        <v>#N/A</v>
      </c>
      <c r="N400" s="201" t="e">
        <f t="shared" si="53"/>
        <v>#N/A</v>
      </c>
      <c r="O400" s="198">
        <v>0</v>
      </c>
      <c r="P400" s="198">
        <v>0</v>
      </c>
      <c r="Q400" s="200" t="e">
        <f t="shared" si="54"/>
        <v>#N/A</v>
      </c>
      <c r="Z400" s="260"/>
    </row>
    <row r="401" spans="1:26" x14ac:dyDescent="0.25">
      <c r="A401" s="180">
        <f t="shared" si="47"/>
        <v>390</v>
      </c>
      <c r="B401" s="296"/>
      <c r="C401" s="306"/>
      <c r="D401" s="304"/>
      <c r="E401" s="305"/>
      <c r="F401" s="296"/>
      <c r="G401" s="216">
        <f t="shared" si="48"/>
        <v>0</v>
      </c>
      <c r="H401" s="279">
        <f t="shared" si="49"/>
        <v>0</v>
      </c>
      <c r="I401" s="280"/>
      <c r="J401" s="202" t="e">
        <f>IF(I401=("Comisario"),(VLOOKUP(I401,'Simulador Piramide-Salarios'!$F$57:$J$74,5,0)),(IF(I401=("Inspector General"),(VLOOKUP(I401,'Simulador Piramide-Salarios'!$F$57:$J$74,5,0)),(IF(I401=("Subinspector"),(VLOOKUP(I401,'Simulador Piramide-Salarios'!$F$57:$J$74,5,0)),(IF(I401=("Inspector"),(VLOOKUP(I401,'Simulador Piramide-Salarios'!$F$57:$J$74,5,0)),(IF(I401=("Inspector Jefe"),(VLOOKUP(I401,'Simulador Piramide-Salarios'!$F$57:$J$74,5,0)),(IF((IF((VLOOKUP(I401,'Simulador Piramide-Salarios'!$F$57:$J$74,3,0))&gt;0,(VLOOKUP(I401,'Simulador Piramide-Salarios'!$F$57:$J$74,3,0)),(VLOOKUP(I401,'Simulador Piramide-Salarios'!$E$57:$J$74,5,0))))&gt;0,(IF((VLOOKUP(I401,'Simulador Piramide-Salarios'!$F$57:$J$74,3,0))&gt;0,(VLOOKUP(I401,'Simulador Piramide-Salarios'!$F$57:$J$74,3,0)),(VLOOKUP(I401,'Simulador Piramide-Salarios'!$E$57:$J$74,5,0)))),(VLOOKUP(I401,'Simulador Piramide-Salarios'!$D$57:$J$74,7,0)))))))))))))</f>
        <v>#N/A</v>
      </c>
      <c r="K401" s="200" t="e">
        <f t="shared" si="50"/>
        <v>#N/A</v>
      </c>
      <c r="L401" s="200" t="e">
        <f t="shared" si="51"/>
        <v>#N/A</v>
      </c>
      <c r="M401" s="211" t="e">
        <f t="shared" si="52"/>
        <v>#N/A</v>
      </c>
      <c r="N401" s="201" t="e">
        <f t="shared" si="53"/>
        <v>#N/A</v>
      </c>
      <c r="O401" s="198">
        <v>0</v>
      </c>
      <c r="P401" s="198">
        <v>0</v>
      </c>
      <c r="Q401" s="200" t="e">
        <f t="shared" si="54"/>
        <v>#N/A</v>
      </c>
      <c r="Z401" s="260"/>
    </row>
    <row r="402" spans="1:26" x14ac:dyDescent="0.25">
      <c r="A402" s="180">
        <f t="shared" si="47"/>
        <v>391</v>
      </c>
      <c r="B402" s="296"/>
      <c r="C402" s="306"/>
      <c r="D402" s="304"/>
      <c r="E402" s="305"/>
      <c r="F402" s="296"/>
      <c r="G402" s="216">
        <f t="shared" si="48"/>
        <v>0</v>
      </c>
      <c r="H402" s="279">
        <f t="shared" si="49"/>
        <v>0</v>
      </c>
      <c r="I402" s="280"/>
      <c r="J402" s="202" t="e">
        <f>IF(I402=("Comisario"),(VLOOKUP(I402,'Simulador Piramide-Salarios'!$F$57:$J$74,5,0)),(IF(I402=("Inspector General"),(VLOOKUP(I402,'Simulador Piramide-Salarios'!$F$57:$J$74,5,0)),(IF(I402=("Subinspector"),(VLOOKUP(I402,'Simulador Piramide-Salarios'!$F$57:$J$74,5,0)),(IF(I402=("Inspector"),(VLOOKUP(I402,'Simulador Piramide-Salarios'!$F$57:$J$74,5,0)),(IF(I402=("Inspector Jefe"),(VLOOKUP(I402,'Simulador Piramide-Salarios'!$F$57:$J$74,5,0)),(IF((IF((VLOOKUP(I402,'Simulador Piramide-Salarios'!$F$57:$J$74,3,0))&gt;0,(VLOOKUP(I402,'Simulador Piramide-Salarios'!$F$57:$J$74,3,0)),(VLOOKUP(I402,'Simulador Piramide-Salarios'!$E$57:$J$74,5,0))))&gt;0,(IF((VLOOKUP(I402,'Simulador Piramide-Salarios'!$F$57:$J$74,3,0))&gt;0,(VLOOKUP(I402,'Simulador Piramide-Salarios'!$F$57:$J$74,3,0)),(VLOOKUP(I402,'Simulador Piramide-Salarios'!$E$57:$J$74,5,0)))),(VLOOKUP(I402,'Simulador Piramide-Salarios'!$D$57:$J$74,7,0)))))))))))))</f>
        <v>#N/A</v>
      </c>
      <c r="K402" s="200" t="e">
        <f t="shared" si="50"/>
        <v>#N/A</v>
      </c>
      <c r="L402" s="200" t="e">
        <f t="shared" si="51"/>
        <v>#N/A</v>
      </c>
      <c r="M402" s="211" t="e">
        <f t="shared" si="52"/>
        <v>#N/A</v>
      </c>
      <c r="N402" s="201" t="e">
        <f t="shared" si="53"/>
        <v>#N/A</v>
      </c>
      <c r="O402" s="198">
        <v>0</v>
      </c>
      <c r="P402" s="198">
        <v>0</v>
      </c>
      <c r="Q402" s="200" t="e">
        <f t="shared" si="54"/>
        <v>#N/A</v>
      </c>
      <c r="Z402" s="260"/>
    </row>
    <row r="403" spans="1:26" x14ac:dyDescent="0.25">
      <c r="A403" s="180">
        <f t="shared" si="47"/>
        <v>392</v>
      </c>
      <c r="B403" s="296"/>
      <c r="C403" s="306"/>
      <c r="D403" s="304"/>
      <c r="E403" s="305"/>
      <c r="F403" s="296"/>
      <c r="G403" s="216">
        <f t="shared" si="48"/>
        <v>0</v>
      </c>
      <c r="H403" s="279">
        <f t="shared" si="49"/>
        <v>0</v>
      </c>
      <c r="I403" s="280"/>
      <c r="J403" s="202" t="e">
        <f>IF(I403=("Comisario"),(VLOOKUP(I403,'Simulador Piramide-Salarios'!$F$57:$J$74,5,0)),(IF(I403=("Inspector General"),(VLOOKUP(I403,'Simulador Piramide-Salarios'!$F$57:$J$74,5,0)),(IF(I403=("Subinspector"),(VLOOKUP(I403,'Simulador Piramide-Salarios'!$F$57:$J$74,5,0)),(IF(I403=("Inspector"),(VLOOKUP(I403,'Simulador Piramide-Salarios'!$F$57:$J$74,5,0)),(IF(I403=("Inspector Jefe"),(VLOOKUP(I403,'Simulador Piramide-Salarios'!$F$57:$J$74,5,0)),(IF((IF((VLOOKUP(I403,'Simulador Piramide-Salarios'!$F$57:$J$74,3,0))&gt;0,(VLOOKUP(I403,'Simulador Piramide-Salarios'!$F$57:$J$74,3,0)),(VLOOKUP(I403,'Simulador Piramide-Salarios'!$E$57:$J$74,5,0))))&gt;0,(IF((VLOOKUP(I403,'Simulador Piramide-Salarios'!$F$57:$J$74,3,0))&gt;0,(VLOOKUP(I403,'Simulador Piramide-Salarios'!$F$57:$J$74,3,0)),(VLOOKUP(I403,'Simulador Piramide-Salarios'!$E$57:$J$74,5,0)))),(VLOOKUP(I403,'Simulador Piramide-Salarios'!$D$57:$J$74,7,0)))))))))))))</f>
        <v>#N/A</v>
      </c>
      <c r="K403" s="200" t="e">
        <f t="shared" si="50"/>
        <v>#N/A</v>
      </c>
      <c r="L403" s="200" t="e">
        <f t="shared" si="51"/>
        <v>#N/A</v>
      </c>
      <c r="M403" s="211" t="e">
        <f t="shared" si="52"/>
        <v>#N/A</v>
      </c>
      <c r="N403" s="201" t="e">
        <f t="shared" si="53"/>
        <v>#N/A</v>
      </c>
      <c r="O403" s="198">
        <v>0</v>
      </c>
      <c r="P403" s="198">
        <v>0</v>
      </c>
      <c r="Q403" s="200" t="e">
        <f t="shared" si="54"/>
        <v>#N/A</v>
      </c>
      <c r="Z403" s="260"/>
    </row>
    <row r="404" spans="1:26" x14ac:dyDescent="0.25">
      <c r="A404" s="180">
        <f t="shared" si="47"/>
        <v>393</v>
      </c>
      <c r="B404" s="296"/>
      <c r="C404" s="306"/>
      <c r="D404" s="304"/>
      <c r="E404" s="305"/>
      <c r="F404" s="296"/>
      <c r="G404" s="216">
        <f t="shared" si="48"/>
        <v>0</v>
      </c>
      <c r="H404" s="279">
        <f t="shared" si="49"/>
        <v>0</v>
      </c>
      <c r="I404" s="280"/>
      <c r="J404" s="202" t="e">
        <f>IF(I404=("Comisario"),(VLOOKUP(I404,'Simulador Piramide-Salarios'!$F$57:$J$74,5,0)),(IF(I404=("Inspector General"),(VLOOKUP(I404,'Simulador Piramide-Salarios'!$F$57:$J$74,5,0)),(IF(I404=("Subinspector"),(VLOOKUP(I404,'Simulador Piramide-Salarios'!$F$57:$J$74,5,0)),(IF(I404=("Inspector"),(VLOOKUP(I404,'Simulador Piramide-Salarios'!$F$57:$J$74,5,0)),(IF(I404=("Inspector Jefe"),(VLOOKUP(I404,'Simulador Piramide-Salarios'!$F$57:$J$74,5,0)),(IF((IF((VLOOKUP(I404,'Simulador Piramide-Salarios'!$F$57:$J$74,3,0))&gt;0,(VLOOKUP(I404,'Simulador Piramide-Salarios'!$F$57:$J$74,3,0)),(VLOOKUP(I404,'Simulador Piramide-Salarios'!$E$57:$J$74,5,0))))&gt;0,(IF((VLOOKUP(I404,'Simulador Piramide-Salarios'!$F$57:$J$74,3,0))&gt;0,(VLOOKUP(I404,'Simulador Piramide-Salarios'!$F$57:$J$74,3,0)),(VLOOKUP(I404,'Simulador Piramide-Salarios'!$E$57:$J$74,5,0)))),(VLOOKUP(I404,'Simulador Piramide-Salarios'!$D$57:$J$74,7,0)))))))))))))</f>
        <v>#N/A</v>
      </c>
      <c r="K404" s="200" t="e">
        <f t="shared" si="50"/>
        <v>#N/A</v>
      </c>
      <c r="L404" s="200" t="e">
        <f t="shared" si="51"/>
        <v>#N/A</v>
      </c>
      <c r="M404" s="211" t="e">
        <f t="shared" si="52"/>
        <v>#N/A</v>
      </c>
      <c r="N404" s="201" t="e">
        <f t="shared" si="53"/>
        <v>#N/A</v>
      </c>
      <c r="O404" s="198">
        <v>0</v>
      </c>
      <c r="P404" s="198">
        <v>0</v>
      </c>
      <c r="Q404" s="200" t="e">
        <f t="shared" si="54"/>
        <v>#N/A</v>
      </c>
      <c r="Z404" s="260"/>
    </row>
    <row r="405" spans="1:26" x14ac:dyDescent="0.25">
      <c r="A405" s="180">
        <f t="shared" si="47"/>
        <v>394</v>
      </c>
      <c r="B405" s="296"/>
      <c r="C405" s="306"/>
      <c r="D405" s="304"/>
      <c r="E405" s="305"/>
      <c r="F405" s="296"/>
      <c r="G405" s="216">
        <f t="shared" si="48"/>
        <v>0</v>
      </c>
      <c r="H405" s="279">
        <f t="shared" si="49"/>
        <v>0</v>
      </c>
      <c r="I405" s="280"/>
      <c r="J405" s="202" t="e">
        <f>IF(I405=("Comisario"),(VLOOKUP(I405,'Simulador Piramide-Salarios'!$F$57:$J$74,5,0)),(IF(I405=("Inspector General"),(VLOOKUP(I405,'Simulador Piramide-Salarios'!$F$57:$J$74,5,0)),(IF(I405=("Subinspector"),(VLOOKUP(I405,'Simulador Piramide-Salarios'!$F$57:$J$74,5,0)),(IF(I405=("Inspector"),(VLOOKUP(I405,'Simulador Piramide-Salarios'!$F$57:$J$74,5,0)),(IF(I405=("Inspector Jefe"),(VLOOKUP(I405,'Simulador Piramide-Salarios'!$F$57:$J$74,5,0)),(IF((IF((VLOOKUP(I405,'Simulador Piramide-Salarios'!$F$57:$J$74,3,0))&gt;0,(VLOOKUP(I405,'Simulador Piramide-Salarios'!$F$57:$J$74,3,0)),(VLOOKUP(I405,'Simulador Piramide-Salarios'!$E$57:$J$74,5,0))))&gt;0,(IF((VLOOKUP(I405,'Simulador Piramide-Salarios'!$F$57:$J$74,3,0))&gt;0,(VLOOKUP(I405,'Simulador Piramide-Salarios'!$F$57:$J$74,3,0)),(VLOOKUP(I405,'Simulador Piramide-Salarios'!$E$57:$J$74,5,0)))),(VLOOKUP(I405,'Simulador Piramide-Salarios'!$D$57:$J$74,7,0)))))))))))))</f>
        <v>#N/A</v>
      </c>
      <c r="K405" s="200" t="e">
        <f t="shared" si="50"/>
        <v>#N/A</v>
      </c>
      <c r="L405" s="200" t="e">
        <f t="shared" si="51"/>
        <v>#N/A</v>
      </c>
      <c r="M405" s="211" t="e">
        <f t="shared" si="52"/>
        <v>#N/A</v>
      </c>
      <c r="N405" s="201" t="e">
        <f t="shared" si="53"/>
        <v>#N/A</v>
      </c>
      <c r="O405" s="198">
        <v>0</v>
      </c>
      <c r="P405" s="198">
        <v>0</v>
      </c>
      <c r="Q405" s="200" t="e">
        <f t="shared" si="54"/>
        <v>#N/A</v>
      </c>
      <c r="Z405" s="260"/>
    </row>
    <row r="406" spans="1:26" x14ac:dyDescent="0.25">
      <c r="A406" s="180">
        <f t="shared" si="47"/>
        <v>395</v>
      </c>
      <c r="B406" s="296"/>
      <c r="C406" s="306"/>
      <c r="D406" s="304"/>
      <c r="E406" s="305"/>
      <c r="F406" s="296"/>
      <c r="G406" s="216">
        <f t="shared" si="48"/>
        <v>0</v>
      </c>
      <c r="H406" s="279">
        <f t="shared" si="49"/>
        <v>0</v>
      </c>
      <c r="I406" s="280"/>
      <c r="J406" s="202" t="e">
        <f>IF(I406=("Comisario"),(VLOOKUP(I406,'Simulador Piramide-Salarios'!$F$57:$J$74,5,0)),(IF(I406=("Inspector General"),(VLOOKUP(I406,'Simulador Piramide-Salarios'!$F$57:$J$74,5,0)),(IF(I406=("Subinspector"),(VLOOKUP(I406,'Simulador Piramide-Salarios'!$F$57:$J$74,5,0)),(IF(I406=("Inspector"),(VLOOKUP(I406,'Simulador Piramide-Salarios'!$F$57:$J$74,5,0)),(IF(I406=("Inspector Jefe"),(VLOOKUP(I406,'Simulador Piramide-Salarios'!$F$57:$J$74,5,0)),(IF((IF((VLOOKUP(I406,'Simulador Piramide-Salarios'!$F$57:$J$74,3,0))&gt;0,(VLOOKUP(I406,'Simulador Piramide-Salarios'!$F$57:$J$74,3,0)),(VLOOKUP(I406,'Simulador Piramide-Salarios'!$E$57:$J$74,5,0))))&gt;0,(IF((VLOOKUP(I406,'Simulador Piramide-Salarios'!$F$57:$J$74,3,0))&gt;0,(VLOOKUP(I406,'Simulador Piramide-Salarios'!$F$57:$J$74,3,0)),(VLOOKUP(I406,'Simulador Piramide-Salarios'!$E$57:$J$74,5,0)))),(VLOOKUP(I406,'Simulador Piramide-Salarios'!$D$57:$J$74,7,0)))))))))))))</f>
        <v>#N/A</v>
      </c>
      <c r="K406" s="200" t="e">
        <f t="shared" si="50"/>
        <v>#N/A</v>
      </c>
      <c r="L406" s="200" t="e">
        <f t="shared" si="51"/>
        <v>#N/A</v>
      </c>
      <c r="M406" s="211" t="e">
        <f t="shared" si="52"/>
        <v>#N/A</v>
      </c>
      <c r="N406" s="201" t="e">
        <f t="shared" si="53"/>
        <v>#N/A</v>
      </c>
      <c r="O406" s="198">
        <v>0</v>
      </c>
      <c r="P406" s="198">
        <v>0</v>
      </c>
      <c r="Q406" s="200" t="e">
        <f t="shared" si="54"/>
        <v>#N/A</v>
      </c>
      <c r="Z406" s="260"/>
    </row>
    <row r="407" spans="1:26" x14ac:dyDescent="0.25">
      <c r="A407" s="180">
        <f t="shared" si="47"/>
        <v>396</v>
      </c>
      <c r="B407" s="296"/>
      <c r="C407" s="306"/>
      <c r="D407" s="304"/>
      <c r="E407" s="305"/>
      <c r="F407" s="296"/>
      <c r="G407" s="216">
        <f t="shared" si="48"/>
        <v>0</v>
      </c>
      <c r="H407" s="279">
        <f t="shared" si="49"/>
        <v>0</v>
      </c>
      <c r="I407" s="280"/>
      <c r="J407" s="202" t="e">
        <f>IF(I407=("Comisario"),(VLOOKUP(I407,'Simulador Piramide-Salarios'!$F$57:$J$74,5,0)),(IF(I407=("Inspector General"),(VLOOKUP(I407,'Simulador Piramide-Salarios'!$F$57:$J$74,5,0)),(IF(I407=("Subinspector"),(VLOOKUP(I407,'Simulador Piramide-Salarios'!$F$57:$J$74,5,0)),(IF(I407=("Inspector"),(VLOOKUP(I407,'Simulador Piramide-Salarios'!$F$57:$J$74,5,0)),(IF(I407=("Inspector Jefe"),(VLOOKUP(I407,'Simulador Piramide-Salarios'!$F$57:$J$74,5,0)),(IF((IF((VLOOKUP(I407,'Simulador Piramide-Salarios'!$F$57:$J$74,3,0))&gt;0,(VLOOKUP(I407,'Simulador Piramide-Salarios'!$F$57:$J$74,3,0)),(VLOOKUP(I407,'Simulador Piramide-Salarios'!$E$57:$J$74,5,0))))&gt;0,(IF((VLOOKUP(I407,'Simulador Piramide-Salarios'!$F$57:$J$74,3,0))&gt;0,(VLOOKUP(I407,'Simulador Piramide-Salarios'!$F$57:$J$74,3,0)),(VLOOKUP(I407,'Simulador Piramide-Salarios'!$E$57:$J$74,5,0)))),(VLOOKUP(I407,'Simulador Piramide-Salarios'!$D$57:$J$74,7,0)))))))))))))</f>
        <v>#N/A</v>
      </c>
      <c r="K407" s="200" t="e">
        <f t="shared" si="50"/>
        <v>#N/A</v>
      </c>
      <c r="L407" s="200" t="e">
        <f t="shared" si="51"/>
        <v>#N/A</v>
      </c>
      <c r="M407" s="211" t="e">
        <f t="shared" si="52"/>
        <v>#N/A</v>
      </c>
      <c r="N407" s="201" t="e">
        <f t="shared" si="53"/>
        <v>#N/A</v>
      </c>
      <c r="O407" s="198">
        <v>0</v>
      </c>
      <c r="P407" s="198">
        <v>0</v>
      </c>
      <c r="Q407" s="200" t="e">
        <f t="shared" si="54"/>
        <v>#N/A</v>
      </c>
      <c r="Z407" s="260"/>
    </row>
    <row r="408" spans="1:26" x14ac:dyDescent="0.25">
      <c r="A408" s="180">
        <f t="shared" si="47"/>
        <v>397</v>
      </c>
      <c r="B408" s="296"/>
      <c r="C408" s="306"/>
      <c r="D408" s="304"/>
      <c r="E408" s="305"/>
      <c r="F408" s="296"/>
      <c r="G408" s="216">
        <f t="shared" si="48"/>
        <v>0</v>
      </c>
      <c r="H408" s="279">
        <f t="shared" si="49"/>
        <v>0</v>
      </c>
      <c r="I408" s="280"/>
      <c r="J408" s="202" t="e">
        <f>IF(I408=("Comisario"),(VLOOKUP(I408,'Simulador Piramide-Salarios'!$F$57:$J$74,5,0)),(IF(I408=("Inspector General"),(VLOOKUP(I408,'Simulador Piramide-Salarios'!$F$57:$J$74,5,0)),(IF(I408=("Subinspector"),(VLOOKUP(I408,'Simulador Piramide-Salarios'!$F$57:$J$74,5,0)),(IF(I408=("Inspector"),(VLOOKUP(I408,'Simulador Piramide-Salarios'!$F$57:$J$74,5,0)),(IF(I408=("Inspector Jefe"),(VLOOKUP(I408,'Simulador Piramide-Salarios'!$F$57:$J$74,5,0)),(IF((IF((VLOOKUP(I408,'Simulador Piramide-Salarios'!$F$57:$J$74,3,0))&gt;0,(VLOOKUP(I408,'Simulador Piramide-Salarios'!$F$57:$J$74,3,0)),(VLOOKUP(I408,'Simulador Piramide-Salarios'!$E$57:$J$74,5,0))))&gt;0,(IF((VLOOKUP(I408,'Simulador Piramide-Salarios'!$F$57:$J$74,3,0))&gt;0,(VLOOKUP(I408,'Simulador Piramide-Salarios'!$F$57:$J$74,3,0)),(VLOOKUP(I408,'Simulador Piramide-Salarios'!$E$57:$J$74,5,0)))),(VLOOKUP(I408,'Simulador Piramide-Salarios'!$D$57:$J$74,7,0)))))))))))))</f>
        <v>#N/A</v>
      </c>
      <c r="K408" s="200" t="e">
        <f t="shared" si="50"/>
        <v>#N/A</v>
      </c>
      <c r="L408" s="200" t="e">
        <f t="shared" si="51"/>
        <v>#N/A</v>
      </c>
      <c r="M408" s="211" t="e">
        <f t="shared" si="52"/>
        <v>#N/A</v>
      </c>
      <c r="N408" s="201" t="e">
        <f t="shared" si="53"/>
        <v>#N/A</v>
      </c>
      <c r="O408" s="198">
        <v>0</v>
      </c>
      <c r="P408" s="198">
        <v>0</v>
      </c>
      <c r="Q408" s="200" t="e">
        <f t="shared" si="54"/>
        <v>#N/A</v>
      </c>
      <c r="Z408" s="260"/>
    </row>
    <row r="409" spans="1:26" x14ac:dyDescent="0.25">
      <c r="A409" s="180">
        <f t="shared" si="47"/>
        <v>398</v>
      </c>
      <c r="B409" s="296"/>
      <c r="C409" s="306"/>
      <c r="D409" s="304"/>
      <c r="E409" s="305"/>
      <c r="F409" s="296"/>
      <c r="G409" s="216">
        <f t="shared" si="48"/>
        <v>0</v>
      </c>
      <c r="H409" s="279">
        <f t="shared" si="49"/>
        <v>0</v>
      </c>
      <c r="I409" s="280"/>
      <c r="J409" s="202" t="e">
        <f>IF(I409=("Comisario"),(VLOOKUP(I409,'Simulador Piramide-Salarios'!$F$57:$J$74,5,0)),(IF(I409=("Inspector General"),(VLOOKUP(I409,'Simulador Piramide-Salarios'!$F$57:$J$74,5,0)),(IF(I409=("Subinspector"),(VLOOKUP(I409,'Simulador Piramide-Salarios'!$F$57:$J$74,5,0)),(IF(I409=("Inspector"),(VLOOKUP(I409,'Simulador Piramide-Salarios'!$F$57:$J$74,5,0)),(IF(I409=("Inspector Jefe"),(VLOOKUP(I409,'Simulador Piramide-Salarios'!$F$57:$J$74,5,0)),(IF((IF((VLOOKUP(I409,'Simulador Piramide-Salarios'!$F$57:$J$74,3,0))&gt;0,(VLOOKUP(I409,'Simulador Piramide-Salarios'!$F$57:$J$74,3,0)),(VLOOKUP(I409,'Simulador Piramide-Salarios'!$E$57:$J$74,5,0))))&gt;0,(IF((VLOOKUP(I409,'Simulador Piramide-Salarios'!$F$57:$J$74,3,0))&gt;0,(VLOOKUP(I409,'Simulador Piramide-Salarios'!$F$57:$J$74,3,0)),(VLOOKUP(I409,'Simulador Piramide-Salarios'!$E$57:$J$74,5,0)))),(VLOOKUP(I409,'Simulador Piramide-Salarios'!$D$57:$J$74,7,0)))))))))))))</f>
        <v>#N/A</v>
      </c>
      <c r="K409" s="200" t="e">
        <f t="shared" si="50"/>
        <v>#N/A</v>
      </c>
      <c r="L409" s="200" t="e">
        <f t="shared" si="51"/>
        <v>#N/A</v>
      </c>
      <c r="M409" s="211" t="e">
        <f t="shared" si="52"/>
        <v>#N/A</v>
      </c>
      <c r="N409" s="201" t="e">
        <f t="shared" si="53"/>
        <v>#N/A</v>
      </c>
      <c r="O409" s="198">
        <v>0</v>
      </c>
      <c r="P409" s="198">
        <v>0</v>
      </c>
      <c r="Q409" s="200" t="e">
        <f t="shared" si="54"/>
        <v>#N/A</v>
      </c>
      <c r="Z409" s="260"/>
    </row>
    <row r="410" spans="1:26" x14ac:dyDescent="0.25">
      <c r="A410" s="180">
        <f t="shared" si="47"/>
        <v>399</v>
      </c>
      <c r="B410" s="296"/>
      <c r="C410" s="306"/>
      <c r="D410" s="304"/>
      <c r="E410" s="305"/>
      <c r="F410" s="296"/>
      <c r="G410" s="216">
        <f t="shared" si="48"/>
        <v>0</v>
      </c>
      <c r="H410" s="279">
        <f t="shared" si="49"/>
        <v>0</v>
      </c>
      <c r="I410" s="280"/>
      <c r="J410" s="202" t="e">
        <f>IF(I410=("Comisario"),(VLOOKUP(I410,'Simulador Piramide-Salarios'!$F$57:$J$74,5,0)),(IF(I410=("Inspector General"),(VLOOKUP(I410,'Simulador Piramide-Salarios'!$F$57:$J$74,5,0)),(IF(I410=("Subinspector"),(VLOOKUP(I410,'Simulador Piramide-Salarios'!$F$57:$J$74,5,0)),(IF(I410=("Inspector"),(VLOOKUP(I410,'Simulador Piramide-Salarios'!$F$57:$J$74,5,0)),(IF(I410=("Inspector Jefe"),(VLOOKUP(I410,'Simulador Piramide-Salarios'!$F$57:$J$74,5,0)),(IF((IF((VLOOKUP(I410,'Simulador Piramide-Salarios'!$F$57:$J$74,3,0))&gt;0,(VLOOKUP(I410,'Simulador Piramide-Salarios'!$F$57:$J$74,3,0)),(VLOOKUP(I410,'Simulador Piramide-Salarios'!$E$57:$J$74,5,0))))&gt;0,(IF((VLOOKUP(I410,'Simulador Piramide-Salarios'!$F$57:$J$74,3,0))&gt;0,(VLOOKUP(I410,'Simulador Piramide-Salarios'!$F$57:$J$74,3,0)),(VLOOKUP(I410,'Simulador Piramide-Salarios'!$E$57:$J$74,5,0)))),(VLOOKUP(I410,'Simulador Piramide-Salarios'!$D$57:$J$74,7,0)))))))))))))</f>
        <v>#N/A</v>
      </c>
      <c r="K410" s="200" t="e">
        <f t="shared" si="50"/>
        <v>#N/A</v>
      </c>
      <c r="L410" s="200" t="e">
        <f t="shared" si="51"/>
        <v>#N/A</v>
      </c>
      <c r="M410" s="211" t="e">
        <f t="shared" si="52"/>
        <v>#N/A</v>
      </c>
      <c r="N410" s="201" t="e">
        <f t="shared" si="53"/>
        <v>#N/A</v>
      </c>
      <c r="O410" s="198">
        <v>0</v>
      </c>
      <c r="P410" s="198">
        <v>0</v>
      </c>
      <c r="Q410" s="200" t="e">
        <f t="shared" si="54"/>
        <v>#N/A</v>
      </c>
      <c r="Z410" s="260"/>
    </row>
    <row r="411" spans="1:26" x14ac:dyDescent="0.25">
      <c r="A411" s="180">
        <f t="shared" si="47"/>
        <v>400</v>
      </c>
      <c r="B411" s="296"/>
      <c r="C411" s="306"/>
      <c r="D411" s="304"/>
      <c r="E411" s="305"/>
      <c r="F411" s="296"/>
      <c r="G411" s="216">
        <f t="shared" si="48"/>
        <v>0</v>
      </c>
      <c r="H411" s="279">
        <f t="shared" si="49"/>
        <v>0</v>
      </c>
      <c r="I411" s="280"/>
      <c r="J411" s="202" t="e">
        <f>IF(I411=("Comisario"),(VLOOKUP(I411,'Simulador Piramide-Salarios'!$F$57:$J$74,5,0)),(IF(I411=("Inspector General"),(VLOOKUP(I411,'Simulador Piramide-Salarios'!$F$57:$J$74,5,0)),(IF(I411=("Subinspector"),(VLOOKUP(I411,'Simulador Piramide-Salarios'!$F$57:$J$74,5,0)),(IF(I411=("Inspector"),(VLOOKUP(I411,'Simulador Piramide-Salarios'!$F$57:$J$74,5,0)),(IF(I411=("Inspector Jefe"),(VLOOKUP(I411,'Simulador Piramide-Salarios'!$F$57:$J$74,5,0)),(IF((IF((VLOOKUP(I411,'Simulador Piramide-Salarios'!$F$57:$J$74,3,0))&gt;0,(VLOOKUP(I411,'Simulador Piramide-Salarios'!$F$57:$J$74,3,0)),(VLOOKUP(I411,'Simulador Piramide-Salarios'!$E$57:$J$74,5,0))))&gt;0,(IF((VLOOKUP(I411,'Simulador Piramide-Salarios'!$F$57:$J$74,3,0))&gt;0,(VLOOKUP(I411,'Simulador Piramide-Salarios'!$F$57:$J$74,3,0)),(VLOOKUP(I411,'Simulador Piramide-Salarios'!$E$57:$J$74,5,0)))),(VLOOKUP(I411,'Simulador Piramide-Salarios'!$D$57:$J$74,7,0)))))))))))))</f>
        <v>#N/A</v>
      </c>
      <c r="K411" s="200" t="e">
        <f t="shared" si="50"/>
        <v>#N/A</v>
      </c>
      <c r="L411" s="200" t="e">
        <f t="shared" si="51"/>
        <v>#N/A</v>
      </c>
      <c r="M411" s="211" t="e">
        <f t="shared" si="52"/>
        <v>#N/A</v>
      </c>
      <c r="N411" s="201" t="e">
        <f t="shared" si="53"/>
        <v>#N/A</v>
      </c>
      <c r="O411" s="198">
        <v>0</v>
      </c>
      <c r="P411" s="198">
        <v>0</v>
      </c>
      <c r="Q411" s="200" t="e">
        <f t="shared" si="54"/>
        <v>#N/A</v>
      </c>
      <c r="Z411" s="260"/>
    </row>
    <row r="412" spans="1:26" x14ac:dyDescent="0.25">
      <c r="A412" s="180">
        <f t="shared" si="47"/>
        <v>401</v>
      </c>
      <c r="B412" s="296"/>
      <c r="C412" s="306"/>
      <c r="D412" s="304"/>
      <c r="E412" s="305"/>
      <c r="F412" s="296"/>
      <c r="G412" s="216">
        <f t="shared" si="48"/>
        <v>0</v>
      </c>
      <c r="H412" s="279">
        <f t="shared" si="49"/>
        <v>0</v>
      </c>
      <c r="I412" s="280"/>
      <c r="J412" s="202" t="e">
        <f>IF(I412=("Comisario"),(VLOOKUP(I412,'Simulador Piramide-Salarios'!$F$57:$J$74,5,0)),(IF(I412=("Inspector General"),(VLOOKUP(I412,'Simulador Piramide-Salarios'!$F$57:$J$74,5,0)),(IF(I412=("Subinspector"),(VLOOKUP(I412,'Simulador Piramide-Salarios'!$F$57:$J$74,5,0)),(IF(I412=("Inspector"),(VLOOKUP(I412,'Simulador Piramide-Salarios'!$F$57:$J$74,5,0)),(IF(I412=("Inspector Jefe"),(VLOOKUP(I412,'Simulador Piramide-Salarios'!$F$57:$J$74,5,0)),(IF((IF((VLOOKUP(I412,'Simulador Piramide-Salarios'!$F$57:$J$74,3,0))&gt;0,(VLOOKUP(I412,'Simulador Piramide-Salarios'!$F$57:$J$74,3,0)),(VLOOKUP(I412,'Simulador Piramide-Salarios'!$E$57:$J$74,5,0))))&gt;0,(IF((VLOOKUP(I412,'Simulador Piramide-Salarios'!$F$57:$J$74,3,0))&gt;0,(VLOOKUP(I412,'Simulador Piramide-Salarios'!$F$57:$J$74,3,0)),(VLOOKUP(I412,'Simulador Piramide-Salarios'!$E$57:$J$74,5,0)))),(VLOOKUP(I412,'Simulador Piramide-Salarios'!$D$57:$J$74,7,0)))))))))))))</f>
        <v>#N/A</v>
      </c>
      <c r="K412" s="200" t="e">
        <f t="shared" si="50"/>
        <v>#N/A</v>
      </c>
      <c r="L412" s="200" t="e">
        <f t="shared" si="51"/>
        <v>#N/A</v>
      </c>
      <c r="M412" s="211" t="e">
        <f t="shared" si="52"/>
        <v>#N/A</v>
      </c>
      <c r="N412" s="201" t="e">
        <f t="shared" si="53"/>
        <v>#N/A</v>
      </c>
      <c r="O412" s="198">
        <v>0</v>
      </c>
      <c r="P412" s="198">
        <v>0</v>
      </c>
      <c r="Q412" s="200" t="e">
        <f t="shared" si="54"/>
        <v>#N/A</v>
      </c>
      <c r="Z412" s="260"/>
    </row>
    <row r="413" spans="1:26" x14ac:dyDescent="0.25">
      <c r="A413" s="180">
        <f t="shared" si="47"/>
        <v>402</v>
      </c>
      <c r="B413" s="296"/>
      <c r="C413" s="306"/>
      <c r="D413" s="304"/>
      <c r="E413" s="305"/>
      <c r="F413" s="296"/>
      <c r="G413" s="216">
        <f t="shared" si="48"/>
        <v>0</v>
      </c>
      <c r="H413" s="279">
        <f t="shared" si="49"/>
        <v>0</v>
      </c>
      <c r="I413" s="280"/>
      <c r="J413" s="202" t="e">
        <f>IF(I413=("Comisario"),(VLOOKUP(I413,'Simulador Piramide-Salarios'!$F$57:$J$74,5,0)),(IF(I413=("Inspector General"),(VLOOKUP(I413,'Simulador Piramide-Salarios'!$F$57:$J$74,5,0)),(IF(I413=("Subinspector"),(VLOOKUP(I413,'Simulador Piramide-Salarios'!$F$57:$J$74,5,0)),(IF(I413=("Inspector"),(VLOOKUP(I413,'Simulador Piramide-Salarios'!$F$57:$J$74,5,0)),(IF(I413=("Inspector Jefe"),(VLOOKUP(I413,'Simulador Piramide-Salarios'!$F$57:$J$74,5,0)),(IF((IF((VLOOKUP(I413,'Simulador Piramide-Salarios'!$F$57:$J$74,3,0))&gt;0,(VLOOKUP(I413,'Simulador Piramide-Salarios'!$F$57:$J$74,3,0)),(VLOOKUP(I413,'Simulador Piramide-Salarios'!$E$57:$J$74,5,0))))&gt;0,(IF((VLOOKUP(I413,'Simulador Piramide-Salarios'!$F$57:$J$74,3,0))&gt;0,(VLOOKUP(I413,'Simulador Piramide-Salarios'!$F$57:$J$74,3,0)),(VLOOKUP(I413,'Simulador Piramide-Salarios'!$E$57:$J$74,5,0)))),(VLOOKUP(I413,'Simulador Piramide-Salarios'!$D$57:$J$74,7,0)))))))))))))</f>
        <v>#N/A</v>
      </c>
      <c r="K413" s="200" t="e">
        <f t="shared" si="50"/>
        <v>#N/A</v>
      </c>
      <c r="L413" s="200" t="e">
        <f t="shared" si="51"/>
        <v>#N/A</v>
      </c>
      <c r="M413" s="211" t="e">
        <f t="shared" si="52"/>
        <v>#N/A</v>
      </c>
      <c r="N413" s="201" t="e">
        <f t="shared" si="53"/>
        <v>#N/A</v>
      </c>
      <c r="O413" s="198">
        <v>0</v>
      </c>
      <c r="P413" s="198">
        <v>0</v>
      </c>
      <c r="Q413" s="200" t="e">
        <f t="shared" si="54"/>
        <v>#N/A</v>
      </c>
      <c r="Z413" s="260"/>
    </row>
    <row r="414" spans="1:26" x14ac:dyDescent="0.25">
      <c r="A414" s="180">
        <f t="shared" si="47"/>
        <v>403</v>
      </c>
      <c r="B414" s="296"/>
      <c r="C414" s="306"/>
      <c r="D414" s="304"/>
      <c r="E414" s="305"/>
      <c r="F414" s="296"/>
      <c r="G414" s="216">
        <f t="shared" si="48"/>
        <v>0</v>
      </c>
      <c r="H414" s="279">
        <f t="shared" si="49"/>
        <v>0</v>
      </c>
      <c r="I414" s="280"/>
      <c r="J414" s="202" t="e">
        <f>IF(I414=("Comisario"),(VLOOKUP(I414,'Simulador Piramide-Salarios'!$F$57:$J$74,5,0)),(IF(I414=("Inspector General"),(VLOOKUP(I414,'Simulador Piramide-Salarios'!$F$57:$J$74,5,0)),(IF(I414=("Subinspector"),(VLOOKUP(I414,'Simulador Piramide-Salarios'!$F$57:$J$74,5,0)),(IF(I414=("Inspector"),(VLOOKUP(I414,'Simulador Piramide-Salarios'!$F$57:$J$74,5,0)),(IF(I414=("Inspector Jefe"),(VLOOKUP(I414,'Simulador Piramide-Salarios'!$F$57:$J$74,5,0)),(IF((IF((VLOOKUP(I414,'Simulador Piramide-Salarios'!$F$57:$J$74,3,0))&gt;0,(VLOOKUP(I414,'Simulador Piramide-Salarios'!$F$57:$J$74,3,0)),(VLOOKUP(I414,'Simulador Piramide-Salarios'!$E$57:$J$74,5,0))))&gt;0,(IF((VLOOKUP(I414,'Simulador Piramide-Salarios'!$F$57:$J$74,3,0))&gt;0,(VLOOKUP(I414,'Simulador Piramide-Salarios'!$F$57:$J$74,3,0)),(VLOOKUP(I414,'Simulador Piramide-Salarios'!$E$57:$J$74,5,0)))),(VLOOKUP(I414,'Simulador Piramide-Salarios'!$D$57:$J$74,7,0)))))))))))))</f>
        <v>#N/A</v>
      </c>
      <c r="K414" s="200" t="e">
        <f t="shared" si="50"/>
        <v>#N/A</v>
      </c>
      <c r="L414" s="200" t="e">
        <f t="shared" si="51"/>
        <v>#N/A</v>
      </c>
      <c r="M414" s="211" t="e">
        <f t="shared" si="52"/>
        <v>#N/A</v>
      </c>
      <c r="N414" s="201" t="e">
        <f t="shared" si="53"/>
        <v>#N/A</v>
      </c>
      <c r="O414" s="198">
        <v>0</v>
      </c>
      <c r="P414" s="198">
        <v>0</v>
      </c>
      <c r="Q414" s="200" t="e">
        <f t="shared" si="54"/>
        <v>#N/A</v>
      </c>
      <c r="Z414" s="260"/>
    </row>
    <row r="415" spans="1:26" x14ac:dyDescent="0.25">
      <c r="A415" s="180">
        <f t="shared" si="47"/>
        <v>404</v>
      </c>
      <c r="B415" s="296"/>
      <c r="C415" s="306"/>
      <c r="D415" s="304"/>
      <c r="E415" s="305"/>
      <c r="F415" s="296"/>
      <c r="G415" s="216">
        <f t="shared" si="48"/>
        <v>0</v>
      </c>
      <c r="H415" s="279">
        <f t="shared" si="49"/>
        <v>0</v>
      </c>
      <c r="I415" s="280"/>
      <c r="J415" s="202" t="e">
        <f>IF(I415=("Comisario"),(VLOOKUP(I415,'Simulador Piramide-Salarios'!$F$57:$J$74,5,0)),(IF(I415=("Inspector General"),(VLOOKUP(I415,'Simulador Piramide-Salarios'!$F$57:$J$74,5,0)),(IF(I415=("Subinspector"),(VLOOKUP(I415,'Simulador Piramide-Salarios'!$F$57:$J$74,5,0)),(IF(I415=("Inspector"),(VLOOKUP(I415,'Simulador Piramide-Salarios'!$F$57:$J$74,5,0)),(IF(I415=("Inspector Jefe"),(VLOOKUP(I415,'Simulador Piramide-Salarios'!$F$57:$J$74,5,0)),(IF((IF((VLOOKUP(I415,'Simulador Piramide-Salarios'!$F$57:$J$74,3,0))&gt;0,(VLOOKUP(I415,'Simulador Piramide-Salarios'!$F$57:$J$74,3,0)),(VLOOKUP(I415,'Simulador Piramide-Salarios'!$E$57:$J$74,5,0))))&gt;0,(IF((VLOOKUP(I415,'Simulador Piramide-Salarios'!$F$57:$J$74,3,0))&gt;0,(VLOOKUP(I415,'Simulador Piramide-Salarios'!$F$57:$J$74,3,0)),(VLOOKUP(I415,'Simulador Piramide-Salarios'!$E$57:$J$74,5,0)))),(VLOOKUP(I415,'Simulador Piramide-Salarios'!$D$57:$J$74,7,0)))))))))))))</f>
        <v>#N/A</v>
      </c>
      <c r="K415" s="200" t="e">
        <f t="shared" si="50"/>
        <v>#N/A</v>
      </c>
      <c r="L415" s="200" t="e">
        <f t="shared" si="51"/>
        <v>#N/A</v>
      </c>
      <c r="M415" s="211" t="e">
        <f t="shared" si="52"/>
        <v>#N/A</v>
      </c>
      <c r="N415" s="201" t="e">
        <f t="shared" si="53"/>
        <v>#N/A</v>
      </c>
      <c r="O415" s="198">
        <v>0</v>
      </c>
      <c r="P415" s="198">
        <v>0</v>
      </c>
      <c r="Q415" s="200" t="e">
        <f t="shared" si="54"/>
        <v>#N/A</v>
      </c>
      <c r="Z415" s="260"/>
    </row>
    <row r="416" spans="1:26" x14ac:dyDescent="0.25">
      <c r="A416" s="180">
        <f t="shared" si="47"/>
        <v>405</v>
      </c>
      <c r="B416" s="296"/>
      <c r="C416" s="306"/>
      <c r="D416" s="304"/>
      <c r="E416" s="305"/>
      <c r="F416" s="296"/>
      <c r="G416" s="216">
        <f t="shared" si="48"/>
        <v>0</v>
      </c>
      <c r="H416" s="279">
        <f t="shared" si="49"/>
        <v>0</v>
      </c>
      <c r="I416" s="280"/>
      <c r="J416" s="202" t="e">
        <f>IF(I416=("Comisario"),(VLOOKUP(I416,'Simulador Piramide-Salarios'!$F$57:$J$74,5,0)),(IF(I416=("Inspector General"),(VLOOKUP(I416,'Simulador Piramide-Salarios'!$F$57:$J$74,5,0)),(IF(I416=("Subinspector"),(VLOOKUP(I416,'Simulador Piramide-Salarios'!$F$57:$J$74,5,0)),(IF(I416=("Inspector"),(VLOOKUP(I416,'Simulador Piramide-Salarios'!$F$57:$J$74,5,0)),(IF(I416=("Inspector Jefe"),(VLOOKUP(I416,'Simulador Piramide-Salarios'!$F$57:$J$74,5,0)),(IF((IF((VLOOKUP(I416,'Simulador Piramide-Salarios'!$F$57:$J$74,3,0))&gt;0,(VLOOKUP(I416,'Simulador Piramide-Salarios'!$F$57:$J$74,3,0)),(VLOOKUP(I416,'Simulador Piramide-Salarios'!$E$57:$J$74,5,0))))&gt;0,(IF((VLOOKUP(I416,'Simulador Piramide-Salarios'!$F$57:$J$74,3,0))&gt;0,(VLOOKUP(I416,'Simulador Piramide-Salarios'!$F$57:$J$74,3,0)),(VLOOKUP(I416,'Simulador Piramide-Salarios'!$E$57:$J$74,5,0)))),(VLOOKUP(I416,'Simulador Piramide-Salarios'!$D$57:$J$74,7,0)))))))))))))</f>
        <v>#N/A</v>
      </c>
      <c r="K416" s="200" t="e">
        <f t="shared" si="50"/>
        <v>#N/A</v>
      </c>
      <c r="L416" s="200" t="e">
        <f t="shared" si="51"/>
        <v>#N/A</v>
      </c>
      <c r="M416" s="211" t="e">
        <f t="shared" si="52"/>
        <v>#N/A</v>
      </c>
      <c r="N416" s="201" t="e">
        <f t="shared" si="53"/>
        <v>#N/A</v>
      </c>
      <c r="O416" s="198">
        <v>0</v>
      </c>
      <c r="P416" s="198">
        <v>0</v>
      </c>
      <c r="Q416" s="200" t="e">
        <f t="shared" si="54"/>
        <v>#N/A</v>
      </c>
      <c r="Z416" s="260"/>
    </row>
    <row r="417" spans="1:26" x14ac:dyDescent="0.25">
      <c r="A417" s="180">
        <f t="shared" si="47"/>
        <v>406</v>
      </c>
      <c r="B417" s="296"/>
      <c r="C417" s="306"/>
      <c r="D417" s="304"/>
      <c r="E417" s="305"/>
      <c r="F417" s="296"/>
      <c r="G417" s="216">
        <f t="shared" si="48"/>
        <v>0</v>
      </c>
      <c r="H417" s="279">
        <f t="shared" si="49"/>
        <v>0</v>
      </c>
      <c r="I417" s="280"/>
      <c r="J417" s="202" t="e">
        <f>IF(I417=("Comisario"),(VLOOKUP(I417,'Simulador Piramide-Salarios'!$F$57:$J$74,5,0)),(IF(I417=("Inspector General"),(VLOOKUP(I417,'Simulador Piramide-Salarios'!$F$57:$J$74,5,0)),(IF(I417=("Subinspector"),(VLOOKUP(I417,'Simulador Piramide-Salarios'!$F$57:$J$74,5,0)),(IF(I417=("Inspector"),(VLOOKUP(I417,'Simulador Piramide-Salarios'!$F$57:$J$74,5,0)),(IF(I417=("Inspector Jefe"),(VLOOKUP(I417,'Simulador Piramide-Salarios'!$F$57:$J$74,5,0)),(IF((IF((VLOOKUP(I417,'Simulador Piramide-Salarios'!$F$57:$J$74,3,0))&gt;0,(VLOOKUP(I417,'Simulador Piramide-Salarios'!$F$57:$J$74,3,0)),(VLOOKUP(I417,'Simulador Piramide-Salarios'!$E$57:$J$74,5,0))))&gt;0,(IF((VLOOKUP(I417,'Simulador Piramide-Salarios'!$F$57:$J$74,3,0))&gt;0,(VLOOKUP(I417,'Simulador Piramide-Salarios'!$F$57:$J$74,3,0)),(VLOOKUP(I417,'Simulador Piramide-Salarios'!$E$57:$J$74,5,0)))),(VLOOKUP(I417,'Simulador Piramide-Salarios'!$D$57:$J$74,7,0)))))))))))))</f>
        <v>#N/A</v>
      </c>
      <c r="K417" s="200" t="e">
        <f t="shared" si="50"/>
        <v>#N/A</v>
      </c>
      <c r="L417" s="200" t="e">
        <f t="shared" si="51"/>
        <v>#N/A</v>
      </c>
      <c r="M417" s="211" t="e">
        <f t="shared" si="52"/>
        <v>#N/A</v>
      </c>
      <c r="N417" s="201" t="e">
        <f t="shared" si="53"/>
        <v>#N/A</v>
      </c>
      <c r="O417" s="198">
        <v>0</v>
      </c>
      <c r="P417" s="198">
        <v>0</v>
      </c>
      <c r="Q417" s="200" t="e">
        <f t="shared" si="54"/>
        <v>#N/A</v>
      </c>
      <c r="Z417" s="260"/>
    </row>
    <row r="418" spans="1:26" x14ac:dyDescent="0.25">
      <c r="A418" s="180">
        <f t="shared" si="47"/>
        <v>407</v>
      </c>
      <c r="B418" s="296"/>
      <c r="C418" s="306"/>
      <c r="D418" s="304"/>
      <c r="E418" s="305"/>
      <c r="F418" s="296"/>
      <c r="G418" s="216">
        <f t="shared" si="48"/>
        <v>0</v>
      </c>
      <c r="H418" s="279">
        <f t="shared" si="49"/>
        <v>0</v>
      </c>
      <c r="I418" s="280"/>
      <c r="J418" s="202" t="e">
        <f>IF(I418=("Comisario"),(VLOOKUP(I418,'Simulador Piramide-Salarios'!$F$57:$J$74,5,0)),(IF(I418=("Inspector General"),(VLOOKUP(I418,'Simulador Piramide-Salarios'!$F$57:$J$74,5,0)),(IF(I418=("Subinspector"),(VLOOKUP(I418,'Simulador Piramide-Salarios'!$F$57:$J$74,5,0)),(IF(I418=("Inspector"),(VLOOKUP(I418,'Simulador Piramide-Salarios'!$F$57:$J$74,5,0)),(IF(I418=("Inspector Jefe"),(VLOOKUP(I418,'Simulador Piramide-Salarios'!$F$57:$J$74,5,0)),(IF((IF((VLOOKUP(I418,'Simulador Piramide-Salarios'!$F$57:$J$74,3,0))&gt;0,(VLOOKUP(I418,'Simulador Piramide-Salarios'!$F$57:$J$74,3,0)),(VLOOKUP(I418,'Simulador Piramide-Salarios'!$E$57:$J$74,5,0))))&gt;0,(IF((VLOOKUP(I418,'Simulador Piramide-Salarios'!$F$57:$J$74,3,0))&gt;0,(VLOOKUP(I418,'Simulador Piramide-Salarios'!$F$57:$J$74,3,0)),(VLOOKUP(I418,'Simulador Piramide-Salarios'!$E$57:$J$74,5,0)))),(VLOOKUP(I418,'Simulador Piramide-Salarios'!$D$57:$J$74,7,0)))))))))))))</f>
        <v>#N/A</v>
      </c>
      <c r="K418" s="200" t="e">
        <f t="shared" si="50"/>
        <v>#N/A</v>
      </c>
      <c r="L418" s="200" t="e">
        <f t="shared" si="51"/>
        <v>#N/A</v>
      </c>
      <c r="M418" s="211" t="e">
        <f t="shared" si="52"/>
        <v>#N/A</v>
      </c>
      <c r="N418" s="201" t="e">
        <f t="shared" si="53"/>
        <v>#N/A</v>
      </c>
      <c r="O418" s="198">
        <v>0</v>
      </c>
      <c r="P418" s="198">
        <v>0</v>
      </c>
      <c r="Q418" s="200" t="e">
        <f t="shared" si="54"/>
        <v>#N/A</v>
      </c>
      <c r="Z418" s="260"/>
    </row>
    <row r="419" spans="1:26" x14ac:dyDescent="0.25">
      <c r="A419" s="180">
        <f t="shared" si="47"/>
        <v>408</v>
      </c>
      <c r="B419" s="296"/>
      <c r="C419" s="306"/>
      <c r="D419" s="304"/>
      <c r="E419" s="305"/>
      <c r="F419" s="296"/>
      <c r="G419" s="216">
        <f t="shared" si="48"/>
        <v>0</v>
      </c>
      <c r="H419" s="279">
        <f t="shared" si="49"/>
        <v>0</v>
      </c>
      <c r="I419" s="280"/>
      <c r="J419" s="202" t="e">
        <f>IF(I419=("Comisario"),(VLOOKUP(I419,'Simulador Piramide-Salarios'!$F$57:$J$74,5,0)),(IF(I419=("Inspector General"),(VLOOKUP(I419,'Simulador Piramide-Salarios'!$F$57:$J$74,5,0)),(IF(I419=("Subinspector"),(VLOOKUP(I419,'Simulador Piramide-Salarios'!$F$57:$J$74,5,0)),(IF(I419=("Inspector"),(VLOOKUP(I419,'Simulador Piramide-Salarios'!$F$57:$J$74,5,0)),(IF(I419=("Inspector Jefe"),(VLOOKUP(I419,'Simulador Piramide-Salarios'!$F$57:$J$74,5,0)),(IF((IF((VLOOKUP(I419,'Simulador Piramide-Salarios'!$F$57:$J$74,3,0))&gt;0,(VLOOKUP(I419,'Simulador Piramide-Salarios'!$F$57:$J$74,3,0)),(VLOOKUP(I419,'Simulador Piramide-Salarios'!$E$57:$J$74,5,0))))&gt;0,(IF((VLOOKUP(I419,'Simulador Piramide-Salarios'!$F$57:$J$74,3,0))&gt;0,(VLOOKUP(I419,'Simulador Piramide-Salarios'!$F$57:$J$74,3,0)),(VLOOKUP(I419,'Simulador Piramide-Salarios'!$E$57:$J$74,5,0)))),(VLOOKUP(I419,'Simulador Piramide-Salarios'!$D$57:$J$74,7,0)))))))))))))</f>
        <v>#N/A</v>
      </c>
      <c r="K419" s="200" t="e">
        <f t="shared" si="50"/>
        <v>#N/A</v>
      </c>
      <c r="L419" s="200" t="e">
        <f t="shared" si="51"/>
        <v>#N/A</v>
      </c>
      <c r="M419" s="211" t="e">
        <f t="shared" si="52"/>
        <v>#N/A</v>
      </c>
      <c r="N419" s="201" t="e">
        <f t="shared" si="53"/>
        <v>#N/A</v>
      </c>
      <c r="O419" s="198">
        <v>0</v>
      </c>
      <c r="P419" s="198">
        <v>0</v>
      </c>
      <c r="Q419" s="200" t="e">
        <f t="shared" si="54"/>
        <v>#N/A</v>
      </c>
      <c r="Z419" s="260"/>
    </row>
    <row r="420" spans="1:26" x14ac:dyDescent="0.25">
      <c r="A420" s="180">
        <f t="shared" si="47"/>
        <v>409</v>
      </c>
      <c r="B420" s="296"/>
      <c r="C420" s="306"/>
      <c r="D420" s="304"/>
      <c r="E420" s="305"/>
      <c r="F420" s="296"/>
      <c r="G420" s="216">
        <f t="shared" si="48"/>
        <v>0</v>
      </c>
      <c r="H420" s="279">
        <f t="shared" si="49"/>
        <v>0</v>
      </c>
      <c r="I420" s="280"/>
      <c r="J420" s="202" t="e">
        <f>IF(I420=("Comisario"),(VLOOKUP(I420,'Simulador Piramide-Salarios'!$F$57:$J$74,5,0)),(IF(I420=("Inspector General"),(VLOOKUP(I420,'Simulador Piramide-Salarios'!$F$57:$J$74,5,0)),(IF(I420=("Subinspector"),(VLOOKUP(I420,'Simulador Piramide-Salarios'!$F$57:$J$74,5,0)),(IF(I420=("Inspector"),(VLOOKUP(I420,'Simulador Piramide-Salarios'!$F$57:$J$74,5,0)),(IF(I420=("Inspector Jefe"),(VLOOKUP(I420,'Simulador Piramide-Salarios'!$F$57:$J$74,5,0)),(IF((IF((VLOOKUP(I420,'Simulador Piramide-Salarios'!$F$57:$J$74,3,0))&gt;0,(VLOOKUP(I420,'Simulador Piramide-Salarios'!$F$57:$J$74,3,0)),(VLOOKUP(I420,'Simulador Piramide-Salarios'!$E$57:$J$74,5,0))))&gt;0,(IF((VLOOKUP(I420,'Simulador Piramide-Salarios'!$F$57:$J$74,3,0))&gt;0,(VLOOKUP(I420,'Simulador Piramide-Salarios'!$F$57:$J$74,3,0)),(VLOOKUP(I420,'Simulador Piramide-Salarios'!$E$57:$J$74,5,0)))),(VLOOKUP(I420,'Simulador Piramide-Salarios'!$D$57:$J$74,7,0)))))))))))))</f>
        <v>#N/A</v>
      </c>
      <c r="K420" s="200" t="e">
        <f t="shared" si="50"/>
        <v>#N/A</v>
      </c>
      <c r="L420" s="200" t="e">
        <f t="shared" si="51"/>
        <v>#N/A</v>
      </c>
      <c r="M420" s="211" t="e">
        <f t="shared" si="52"/>
        <v>#N/A</v>
      </c>
      <c r="N420" s="201" t="e">
        <f t="shared" si="53"/>
        <v>#N/A</v>
      </c>
      <c r="O420" s="198">
        <v>0</v>
      </c>
      <c r="P420" s="198">
        <v>0</v>
      </c>
      <c r="Q420" s="200" t="e">
        <f t="shared" si="54"/>
        <v>#N/A</v>
      </c>
      <c r="Z420" s="260"/>
    </row>
    <row r="421" spans="1:26" x14ac:dyDescent="0.25">
      <c r="A421" s="180">
        <f t="shared" si="47"/>
        <v>410</v>
      </c>
      <c r="B421" s="296"/>
      <c r="C421" s="306"/>
      <c r="D421" s="304"/>
      <c r="E421" s="305"/>
      <c r="F421" s="296"/>
      <c r="G421" s="216">
        <f t="shared" si="48"/>
        <v>0</v>
      </c>
      <c r="H421" s="279">
        <f t="shared" si="49"/>
        <v>0</v>
      </c>
      <c r="I421" s="280"/>
      <c r="J421" s="202" t="e">
        <f>IF(I421=("Comisario"),(VLOOKUP(I421,'Simulador Piramide-Salarios'!$F$57:$J$74,5,0)),(IF(I421=("Inspector General"),(VLOOKUP(I421,'Simulador Piramide-Salarios'!$F$57:$J$74,5,0)),(IF(I421=("Subinspector"),(VLOOKUP(I421,'Simulador Piramide-Salarios'!$F$57:$J$74,5,0)),(IF(I421=("Inspector"),(VLOOKUP(I421,'Simulador Piramide-Salarios'!$F$57:$J$74,5,0)),(IF(I421=("Inspector Jefe"),(VLOOKUP(I421,'Simulador Piramide-Salarios'!$F$57:$J$74,5,0)),(IF((IF((VLOOKUP(I421,'Simulador Piramide-Salarios'!$F$57:$J$74,3,0))&gt;0,(VLOOKUP(I421,'Simulador Piramide-Salarios'!$F$57:$J$74,3,0)),(VLOOKUP(I421,'Simulador Piramide-Salarios'!$E$57:$J$74,5,0))))&gt;0,(IF((VLOOKUP(I421,'Simulador Piramide-Salarios'!$F$57:$J$74,3,0))&gt;0,(VLOOKUP(I421,'Simulador Piramide-Salarios'!$F$57:$J$74,3,0)),(VLOOKUP(I421,'Simulador Piramide-Salarios'!$E$57:$J$74,5,0)))),(VLOOKUP(I421,'Simulador Piramide-Salarios'!$D$57:$J$74,7,0)))))))))))))</f>
        <v>#N/A</v>
      </c>
      <c r="K421" s="200" t="e">
        <f t="shared" si="50"/>
        <v>#N/A</v>
      </c>
      <c r="L421" s="200" t="e">
        <f t="shared" si="51"/>
        <v>#N/A</v>
      </c>
      <c r="M421" s="211" t="e">
        <f t="shared" si="52"/>
        <v>#N/A</v>
      </c>
      <c r="N421" s="201" t="e">
        <f t="shared" si="53"/>
        <v>#N/A</v>
      </c>
      <c r="O421" s="198">
        <v>0</v>
      </c>
      <c r="P421" s="198">
        <v>0</v>
      </c>
      <c r="Q421" s="200" t="e">
        <f t="shared" si="54"/>
        <v>#N/A</v>
      </c>
      <c r="Z421" s="260"/>
    </row>
    <row r="422" spans="1:26" x14ac:dyDescent="0.25">
      <c r="A422" s="180">
        <f t="shared" si="47"/>
        <v>411</v>
      </c>
      <c r="B422" s="296"/>
      <c r="C422" s="306"/>
      <c r="D422" s="304"/>
      <c r="E422" s="305"/>
      <c r="F422" s="296"/>
      <c r="G422" s="216">
        <f t="shared" si="48"/>
        <v>0</v>
      </c>
      <c r="H422" s="279">
        <f t="shared" si="49"/>
        <v>0</v>
      </c>
      <c r="I422" s="280"/>
      <c r="J422" s="202" t="e">
        <f>IF(I422=("Comisario"),(VLOOKUP(I422,'Simulador Piramide-Salarios'!$F$57:$J$74,5,0)),(IF(I422=("Inspector General"),(VLOOKUP(I422,'Simulador Piramide-Salarios'!$F$57:$J$74,5,0)),(IF(I422=("Subinspector"),(VLOOKUP(I422,'Simulador Piramide-Salarios'!$F$57:$J$74,5,0)),(IF(I422=("Inspector"),(VLOOKUP(I422,'Simulador Piramide-Salarios'!$F$57:$J$74,5,0)),(IF(I422=("Inspector Jefe"),(VLOOKUP(I422,'Simulador Piramide-Salarios'!$F$57:$J$74,5,0)),(IF((IF((VLOOKUP(I422,'Simulador Piramide-Salarios'!$F$57:$J$74,3,0))&gt;0,(VLOOKUP(I422,'Simulador Piramide-Salarios'!$F$57:$J$74,3,0)),(VLOOKUP(I422,'Simulador Piramide-Salarios'!$E$57:$J$74,5,0))))&gt;0,(IF((VLOOKUP(I422,'Simulador Piramide-Salarios'!$F$57:$J$74,3,0))&gt;0,(VLOOKUP(I422,'Simulador Piramide-Salarios'!$F$57:$J$74,3,0)),(VLOOKUP(I422,'Simulador Piramide-Salarios'!$E$57:$J$74,5,0)))),(VLOOKUP(I422,'Simulador Piramide-Salarios'!$D$57:$J$74,7,0)))))))))))))</f>
        <v>#N/A</v>
      </c>
      <c r="K422" s="200" t="e">
        <f t="shared" si="50"/>
        <v>#N/A</v>
      </c>
      <c r="L422" s="200" t="e">
        <f t="shared" si="51"/>
        <v>#N/A</v>
      </c>
      <c r="M422" s="211" t="e">
        <f t="shared" si="52"/>
        <v>#N/A</v>
      </c>
      <c r="N422" s="201" t="e">
        <f t="shared" si="53"/>
        <v>#N/A</v>
      </c>
      <c r="O422" s="198">
        <v>0</v>
      </c>
      <c r="P422" s="198">
        <v>0</v>
      </c>
      <c r="Q422" s="200" t="e">
        <f t="shared" si="54"/>
        <v>#N/A</v>
      </c>
      <c r="Z422" s="260"/>
    </row>
    <row r="423" spans="1:26" x14ac:dyDescent="0.25">
      <c r="A423" s="180">
        <f t="shared" si="47"/>
        <v>412</v>
      </c>
      <c r="B423" s="296"/>
      <c r="C423" s="306"/>
      <c r="D423" s="304"/>
      <c r="E423" s="305"/>
      <c r="F423" s="296"/>
      <c r="G423" s="216">
        <f t="shared" si="48"/>
        <v>0</v>
      </c>
      <c r="H423" s="279">
        <f t="shared" si="49"/>
        <v>0</v>
      </c>
      <c r="I423" s="280"/>
      <c r="J423" s="202" t="e">
        <f>IF(I423=("Comisario"),(VLOOKUP(I423,'Simulador Piramide-Salarios'!$F$57:$J$74,5,0)),(IF(I423=("Inspector General"),(VLOOKUP(I423,'Simulador Piramide-Salarios'!$F$57:$J$74,5,0)),(IF(I423=("Subinspector"),(VLOOKUP(I423,'Simulador Piramide-Salarios'!$F$57:$J$74,5,0)),(IF(I423=("Inspector"),(VLOOKUP(I423,'Simulador Piramide-Salarios'!$F$57:$J$74,5,0)),(IF(I423=("Inspector Jefe"),(VLOOKUP(I423,'Simulador Piramide-Salarios'!$F$57:$J$74,5,0)),(IF((IF((VLOOKUP(I423,'Simulador Piramide-Salarios'!$F$57:$J$74,3,0))&gt;0,(VLOOKUP(I423,'Simulador Piramide-Salarios'!$F$57:$J$74,3,0)),(VLOOKUP(I423,'Simulador Piramide-Salarios'!$E$57:$J$74,5,0))))&gt;0,(IF((VLOOKUP(I423,'Simulador Piramide-Salarios'!$F$57:$J$74,3,0))&gt;0,(VLOOKUP(I423,'Simulador Piramide-Salarios'!$F$57:$J$74,3,0)),(VLOOKUP(I423,'Simulador Piramide-Salarios'!$E$57:$J$74,5,0)))),(VLOOKUP(I423,'Simulador Piramide-Salarios'!$D$57:$J$74,7,0)))))))))))))</f>
        <v>#N/A</v>
      </c>
      <c r="K423" s="200" t="e">
        <f t="shared" si="50"/>
        <v>#N/A</v>
      </c>
      <c r="L423" s="200" t="e">
        <f t="shared" si="51"/>
        <v>#N/A</v>
      </c>
      <c r="M423" s="211" t="e">
        <f t="shared" si="52"/>
        <v>#N/A</v>
      </c>
      <c r="N423" s="201" t="e">
        <f t="shared" si="53"/>
        <v>#N/A</v>
      </c>
      <c r="O423" s="198">
        <v>0</v>
      </c>
      <c r="P423" s="198">
        <v>0</v>
      </c>
      <c r="Q423" s="200" t="e">
        <f t="shared" si="54"/>
        <v>#N/A</v>
      </c>
      <c r="Z423" s="260"/>
    </row>
    <row r="424" spans="1:26" x14ac:dyDescent="0.25">
      <c r="A424" s="180">
        <f t="shared" si="47"/>
        <v>413</v>
      </c>
      <c r="B424" s="296"/>
      <c r="C424" s="306"/>
      <c r="D424" s="304"/>
      <c r="E424" s="305"/>
      <c r="F424" s="296"/>
      <c r="G424" s="216">
        <f t="shared" si="48"/>
        <v>0</v>
      </c>
      <c r="H424" s="279">
        <f t="shared" si="49"/>
        <v>0</v>
      </c>
      <c r="I424" s="280"/>
      <c r="J424" s="202" t="e">
        <f>IF(I424=("Comisario"),(VLOOKUP(I424,'Simulador Piramide-Salarios'!$F$57:$J$74,5,0)),(IF(I424=("Inspector General"),(VLOOKUP(I424,'Simulador Piramide-Salarios'!$F$57:$J$74,5,0)),(IF(I424=("Subinspector"),(VLOOKUP(I424,'Simulador Piramide-Salarios'!$F$57:$J$74,5,0)),(IF(I424=("Inspector"),(VLOOKUP(I424,'Simulador Piramide-Salarios'!$F$57:$J$74,5,0)),(IF(I424=("Inspector Jefe"),(VLOOKUP(I424,'Simulador Piramide-Salarios'!$F$57:$J$74,5,0)),(IF((IF((VLOOKUP(I424,'Simulador Piramide-Salarios'!$F$57:$J$74,3,0))&gt;0,(VLOOKUP(I424,'Simulador Piramide-Salarios'!$F$57:$J$74,3,0)),(VLOOKUP(I424,'Simulador Piramide-Salarios'!$E$57:$J$74,5,0))))&gt;0,(IF((VLOOKUP(I424,'Simulador Piramide-Salarios'!$F$57:$J$74,3,0))&gt;0,(VLOOKUP(I424,'Simulador Piramide-Salarios'!$F$57:$J$74,3,0)),(VLOOKUP(I424,'Simulador Piramide-Salarios'!$E$57:$J$74,5,0)))),(VLOOKUP(I424,'Simulador Piramide-Salarios'!$D$57:$J$74,7,0)))))))))))))</f>
        <v>#N/A</v>
      </c>
      <c r="K424" s="200" t="e">
        <f t="shared" si="50"/>
        <v>#N/A</v>
      </c>
      <c r="L424" s="200" t="e">
        <f t="shared" si="51"/>
        <v>#N/A</v>
      </c>
      <c r="M424" s="211" t="e">
        <f t="shared" si="52"/>
        <v>#N/A</v>
      </c>
      <c r="N424" s="201" t="e">
        <f t="shared" si="53"/>
        <v>#N/A</v>
      </c>
      <c r="O424" s="198">
        <v>0</v>
      </c>
      <c r="P424" s="198">
        <v>0</v>
      </c>
      <c r="Q424" s="200" t="e">
        <f t="shared" si="54"/>
        <v>#N/A</v>
      </c>
      <c r="Z424" s="260"/>
    </row>
    <row r="425" spans="1:26" x14ac:dyDescent="0.25">
      <c r="A425" s="180">
        <f t="shared" si="47"/>
        <v>414</v>
      </c>
      <c r="B425" s="296"/>
      <c r="C425" s="306"/>
      <c r="D425" s="304"/>
      <c r="E425" s="305"/>
      <c r="F425" s="296"/>
      <c r="G425" s="216">
        <f t="shared" si="48"/>
        <v>0</v>
      </c>
      <c r="H425" s="279">
        <f t="shared" si="49"/>
        <v>0</v>
      </c>
      <c r="I425" s="280"/>
      <c r="J425" s="202" t="e">
        <f>IF(I425=("Comisario"),(VLOOKUP(I425,'Simulador Piramide-Salarios'!$F$57:$J$74,5,0)),(IF(I425=("Inspector General"),(VLOOKUP(I425,'Simulador Piramide-Salarios'!$F$57:$J$74,5,0)),(IF(I425=("Subinspector"),(VLOOKUP(I425,'Simulador Piramide-Salarios'!$F$57:$J$74,5,0)),(IF(I425=("Inspector"),(VLOOKUP(I425,'Simulador Piramide-Salarios'!$F$57:$J$74,5,0)),(IF(I425=("Inspector Jefe"),(VLOOKUP(I425,'Simulador Piramide-Salarios'!$F$57:$J$74,5,0)),(IF((IF((VLOOKUP(I425,'Simulador Piramide-Salarios'!$F$57:$J$74,3,0))&gt;0,(VLOOKUP(I425,'Simulador Piramide-Salarios'!$F$57:$J$74,3,0)),(VLOOKUP(I425,'Simulador Piramide-Salarios'!$E$57:$J$74,5,0))))&gt;0,(IF((VLOOKUP(I425,'Simulador Piramide-Salarios'!$F$57:$J$74,3,0))&gt;0,(VLOOKUP(I425,'Simulador Piramide-Salarios'!$F$57:$J$74,3,0)),(VLOOKUP(I425,'Simulador Piramide-Salarios'!$E$57:$J$74,5,0)))),(VLOOKUP(I425,'Simulador Piramide-Salarios'!$D$57:$J$74,7,0)))))))))))))</f>
        <v>#N/A</v>
      </c>
      <c r="K425" s="200" t="e">
        <f t="shared" si="50"/>
        <v>#N/A</v>
      </c>
      <c r="L425" s="200" t="e">
        <f t="shared" si="51"/>
        <v>#N/A</v>
      </c>
      <c r="M425" s="211" t="e">
        <f t="shared" si="52"/>
        <v>#N/A</v>
      </c>
      <c r="N425" s="201" t="e">
        <f t="shared" si="53"/>
        <v>#N/A</v>
      </c>
      <c r="O425" s="198">
        <v>0</v>
      </c>
      <c r="P425" s="198">
        <v>0</v>
      </c>
      <c r="Q425" s="200" t="e">
        <f t="shared" si="54"/>
        <v>#N/A</v>
      </c>
      <c r="Z425" s="260"/>
    </row>
    <row r="426" spans="1:26" x14ac:dyDescent="0.25">
      <c r="A426" s="180">
        <f t="shared" si="47"/>
        <v>415</v>
      </c>
      <c r="B426" s="296"/>
      <c r="C426" s="306"/>
      <c r="D426" s="304"/>
      <c r="E426" s="305"/>
      <c r="F426" s="296"/>
      <c r="G426" s="216">
        <f t="shared" si="48"/>
        <v>0</v>
      </c>
      <c r="H426" s="279">
        <f t="shared" si="49"/>
        <v>0</v>
      </c>
      <c r="I426" s="280"/>
      <c r="J426" s="202" t="e">
        <f>IF(I426=("Comisario"),(VLOOKUP(I426,'Simulador Piramide-Salarios'!$F$57:$J$74,5,0)),(IF(I426=("Inspector General"),(VLOOKUP(I426,'Simulador Piramide-Salarios'!$F$57:$J$74,5,0)),(IF(I426=("Subinspector"),(VLOOKUP(I426,'Simulador Piramide-Salarios'!$F$57:$J$74,5,0)),(IF(I426=("Inspector"),(VLOOKUP(I426,'Simulador Piramide-Salarios'!$F$57:$J$74,5,0)),(IF(I426=("Inspector Jefe"),(VLOOKUP(I426,'Simulador Piramide-Salarios'!$F$57:$J$74,5,0)),(IF((IF((VLOOKUP(I426,'Simulador Piramide-Salarios'!$F$57:$J$74,3,0))&gt;0,(VLOOKUP(I426,'Simulador Piramide-Salarios'!$F$57:$J$74,3,0)),(VLOOKUP(I426,'Simulador Piramide-Salarios'!$E$57:$J$74,5,0))))&gt;0,(IF((VLOOKUP(I426,'Simulador Piramide-Salarios'!$F$57:$J$74,3,0))&gt;0,(VLOOKUP(I426,'Simulador Piramide-Salarios'!$F$57:$J$74,3,0)),(VLOOKUP(I426,'Simulador Piramide-Salarios'!$E$57:$J$74,5,0)))),(VLOOKUP(I426,'Simulador Piramide-Salarios'!$D$57:$J$74,7,0)))))))))))))</f>
        <v>#N/A</v>
      </c>
      <c r="K426" s="200" t="e">
        <f t="shared" si="50"/>
        <v>#N/A</v>
      </c>
      <c r="L426" s="200" t="e">
        <f t="shared" si="51"/>
        <v>#N/A</v>
      </c>
      <c r="M426" s="211" t="e">
        <f t="shared" si="52"/>
        <v>#N/A</v>
      </c>
      <c r="N426" s="201" t="e">
        <f t="shared" si="53"/>
        <v>#N/A</v>
      </c>
      <c r="O426" s="198">
        <v>0</v>
      </c>
      <c r="P426" s="198">
        <v>0</v>
      </c>
      <c r="Q426" s="200" t="e">
        <f t="shared" si="54"/>
        <v>#N/A</v>
      </c>
      <c r="Z426" s="260"/>
    </row>
    <row r="427" spans="1:26" x14ac:dyDescent="0.25">
      <c r="A427" s="180">
        <f t="shared" si="47"/>
        <v>416</v>
      </c>
      <c r="B427" s="296"/>
      <c r="C427" s="306"/>
      <c r="D427" s="304"/>
      <c r="E427" s="305"/>
      <c r="F427" s="296"/>
      <c r="G427" s="216">
        <f t="shared" si="48"/>
        <v>0</v>
      </c>
      <c r="H427" s="279">
        <f t="shared" si="49"/>
        <v>0</v>
      </c>
      <c r="I427" s="280"/>
      <c r="J427" s="202" t="e">
        <f>IF(I427=("Comisario"),(VLOOKUP(I427,'Simulador Piramide-Salarios'!$F$57:$J$74,5,0)),(IF(I427=("Inspector General"),(VLOOKUP(I427,'Simulador Piramide-Salarios'!$F$57:$J$74,5,0)),(IF(I427=("Subinspector"),(VLOOKUP(I427,'Simulador Piramide-Salarios'!$F$57:$J$74,5,0)),(IF(I427=("Inspector"),(VLOOKUP(I427,'Simulador Piramide-Salarios'!$F$57:$J$74,5,0)),(IF(I427=("Inspector Jefe"),(VLOOKUP(I427,'Simulador Piramide-Salarios'!$F$57:$J$74,5,0)),(IF((IF((VLOOKUP(I427,'Simulador Piramide-Salarios'!$F$57:$J$74,3,0))&gt;0,(VLOOKUP(I427,'Simulador Piramide-Salarios'!$F$57:$J$74,3,0)),(VLOOKUP(I427,'Simulador Piramide-Salarios'!$E$57:$J$74,5,0))))&gt;0,(IF((VLOOKUP(I427,'Simulador Piramide-Salarios'!$F$57:$J$74,3,0))&gt;0,(VLOOKUP(I427,'Simulador Piramide-Salarios'!$F$57:$J$74,3,0)),(VLOOKUP(I427,'Simulador Piramide-Salarios'!$E$57:$J$74,5,0)))),(VLOOKUP(I427,'Simulador Piramide-Salarios'!$D$57:$J$74,7,0)))))))))))))</f>
        <v>#N/A</v>
      </c>
      <c r="K427" s="200" t="e">
        <f t="shared" si="50"/>
        <v>#N/A</v>
      </c>
      <c r="L427" s="200" t="e">
        <f t="shared" si="51"/>
        <v>#N/A</v>
      </c>
      <c r="M427" s="211" t="e">
        <f t="shared" si="52"/>
        <v>#N/A</v>
      </c>
      <c r="N427" s="201" t="e">
        <f t="shared" si="53"/>
        <v>#N/A</v>
      </c>
      <c r="O427" s="198">
        <v>0</v>
      </c>
      <c r="P427" s="198">
        <v>0</v>
      </c>
      <c r="Q427" s="200" t="e">
        <f t="shared" si="54"/>
        <v>#N/A</v>
      </c>
      <c r="Z427" s="260"/>
    </row>
    <row r="428" spans="1:26" x14ac:dyDescent="0.25">
      <c r="A428" s="180">
        <f t="shared" si="47"/>
        <v>417</v>
      </c>
      <c r="B428" s="296"/>
      <c r="C428" s="306"/>
      <c r="D428" s="304"/>
      <c r="E428" s="305"/>
      <c r="F428" s="296"/>
      <c r="G428" s="216">
        <f t="shared" si="48"/>
        <v>0</v>
      </c>
      <c r="H428" s="279">
        <f t="shared" si="49"/>
        <v>0</v>
      </c>
      <c r="I428" s="280"/>
      <c r="J428" s="202" t="e">
        <f>IF(I428=("Comisario"),(VLOOKUP(I428,'Simulador Piramide-Salarios'!$F$57:$J$74,5,0)),(IF(I428=("Inspector General"),(VLOOKUP(I428,'Simulador Piramide-Salarios'!$F$57:$J$74,5,0)),(IF(I428=("Subinspector"),(VLOOKUP(I428,'Simulador Piramide-Salarios'!$F$57:$J$74,5,0)),(IF(I428=("Inspector"),(VLOOKUP(I428,'Simulador Piramide-Salarios'!$F$57:$J$74,5,0)),(IF(I428=("Inspector Jefe"),(VLOOKUP(I428,'Simulador Piramide-Salarios'!$F$57:$J$74,5,0)),(IF((IF((VLOOKUP(I428,'Simulador Piramide-Salarios'!$F$57:$J$74,3,0))&gt;0,(VLOOKUP(I428,'Simulador Piramide-Salarios'!$F$57:$J$74,3,0)),(VLOOKUP(I428,'Simulador Piramide-Salarios'!$E$57:$J$74,5,0))))&gt;0,(IF((VLOOKUP(I428,'Simulador Piramide-Salarios'!$F$57:$J$74,3,0))&gt;0,(VLOOKUP(I428,'Simulador Piramide-Salarios'!$F$57:$J$74,3,0)),(VLOOKUP(I428,'Simulador Piramide-Salarios'!$E$57:$J$74,5,0)))),(VLOOKUP(I428,'Simulador Piramide-Salarios'!$D$57:$J$74,7,0)))))))))))))</f>
        <v>#N/A</v>
      </c>
      <c r="K428" s="200" t="e">
        <f t="shared" si="50"/>
        <v>#N/A</v>
      </c>
      <c r="L428" s="200" t="e">
        <f t="shared" si="51"/>
        <v>#N/A</v>
      </c>
      <c r="M428" s="211" t="e">
        <f t="shared" si="52"/>
        <v>#N/A</v>
      </c>
      <c r="N428" s="201" t="e">
        <f t="shared" si="53"/>
        <v>#N/A</v>
      </c>
      <c r="O428" s="198">
        <v>0</v>
      </c>
      <c r="P428" s="198">
        <v>0</v>
      </c>
      <c r="Q428" s="200" t="e">
        <f t="shared" si="54"/>
        <v>#N/A</v>
      </c>
      <c r="Z428" s="260"/>
    </row>
    <row r="429" spans="1:26" x14ac:dyDescent="0.25">
      <c r="A429" s="180">
        <f t="shared" si="47"/>
        <v>418</v>
      </c>
      <c r="B429" s="296"/>
      <c r="C429" s="306"/>
      <c r="D429" s="304"/>
      <c r="E429" s="305"/>
      <c r="F429" s="296"/>
      <c r="G429" s="216">
        <f t="shared" si="48"/>
        <v>0</v>
      </c>
      <c r="H429" s="279">
        <f t="shared" si="49"/>
        <v>0</v>
      </c>
      <c r="I429" s="280"/>
      <c r="J429" s="202" t="e">
        <f>IF(I429=("Comisario"),(VLOOKUP(I429,'Simulador Piramide-Salarios'!$F$57:$J$74,5,0)),(IF(I429=("Inspector General"),(VLOOKUP(I429,'Simulador Piramide-Salarios'!$F$57:$J$74,5,0)),(IF(I429=("Subinspector"),(VLOOKUP(I429,'Simulador Piramide-Salarios'!$F$57:$J$74,5,0)),(IF(I429=("Inspector"),(VLOOKUP(I429,'Simulador Piramide-Salarios'!$F$57:$J$74,5,0)),(IF(I429=("Inspector Jefe"),(VLOOKUP(I429,'Simulador Piramide-Salarios'!$F$57:$J$74,5,0)),(IF((IF((VLOOKUP(I429,'Simulador Piramide-Salarios'!$F$57:$J$74,3,0))&gt;0,(VLOOKUP(I429,'Simulador Piramide-Salarios'!$F$57:$J$74,3,0)),(VLOOKUP(I429,'Simulador Piramide-Salarios'!$E$57:$J$74,5,0))))&gt;0,(IF((VLOOKUP(I429,'Simulador Piramide-Salarios'!$F$57:$J$74,3,0))&gt;0,(VLOOKUP(I429,'Simulador Piramide-Salarios'!$F$57:$J$74,3,0)),(VLOOKUP(I429,'Simulador Piramide-Salarios'!$E$57:$J$74,5,0)))),(VLOOKUP(I429,'Simulador Piramide-Salarios'!$D$57:$J$74,7,0)))))))))))))</f>
        <v>#N/A</v>
      </c>
      <c r="K429" s="200" t="e">
        <f t="shared" si="50"/>
        <v>#N/A</v>
      </c>
      <c r="L429" s="200" t="e">
        <f t="shared" si="51"/>
        <v>#N/A</v>
      </c>
      <c r="M429" s="211" t="e">
        <f t="shared" si="52"/>
        <v>#N/A</v>
      </c>
      <c r="N429" s="201" t="e">
        <f t="shared" si="53"/>
        <v>#N/A</v>
      </c>
      <c r="O429" s="198">
        <v>0</v>
      </c>
      <c r="P429" s="198">
        <v>0</v>
      </c>
      <c r="Q429" s="200" t="e">
        <f t="shared" si="54"/>
        <v>#N/A</v>
      </c>
      <c r="Z429" s="260"/>
    </row>
    <row r="430" spans="1:26" x14ac:dyDescent="0.25">
      <c r="A430" s="180">
        <f t="shared" si="47"/>
        <v>419</v>
      </c>
      <c r="B430" s="296"/>
      <c r="C430" s="306"/>
      <c r="D430" s="304"/>
      <c r="E430" s="305"/>
      <c r="F430" s="296"/>
      <c r="G430" s="216">
        <f t="shared" si="48"/>
        <v>0</v>
      </c>
      <c r="H430" s="279">
        <f t="shared" si="49"/>
        <v>0</v>
      </c>
      <c r="I430" s="280"/>
      <c r="J430" s="202" t="e">
        <f>IF(I430=("Comisario"),(VLOOKUP(I430,'Simulador Piramide-Salarios'!$F$57:$J$74,5,0)),(IF(I430=("Inspector General"),(VLOOKUP(I430,'Simulador Piramide-Salarios'!$F$57:$J$74,5,0)),(IF(I430=("Subinspector"),(VLOOKUP(I430,'Simulador Piramide-Salarios'!$F$57:$J$74,5,0)),(IF(I430=("Inspector"),(VLOOKUP(I430,'Simulador Piramide-Salarios'!$F$57:$J$74,5,0)),(IF(I430=("Inspector Jefe"),(VLOOKUP(I430,'Simulador Piramide-Salarios'!$F$57:$J$74,5,0)),(IF((IF((VLOOKUP(I430,'Simulador Piramide-Salarios'!$F$57:$J$74,3,0))&gt;0,(VLOOKUP(I430,'Simulador Piramide-Salarios'!$F$57:$J$74,3,0)),(VLOOKUP(I430,'Simulador Piramide-Salarios'!$E$57:$J$74,5,0))))&gt;0,(IF((VLOOKUP(I430,'Simulador Piramide-Salarios'!$F$57:$J$74,3,0))&gt;0,(VLOOKUP(I430,'Simulador Piramide-Salarios'!$F$57:$J$74,3,0)),(VLOOKUP(I430,'Simulador Piramide-Salarios'!$E$57:$J$74,5,0)))),(VLOOKUP(I430,'Simulador Piramide-Salarios'!$D$57:$J$74,7,0)))))))))))))</f>
        <v>#N/A</v>
      </c>
      <c r="K430" s="200" t="e">
        <f t="shared" si="50"/>
        <v>#N/A</v>
      </c>
      <c r="L430" s="200" t="e">
        <f t="shared" si="51"/>
        <v>#N/A</v>
      </c>
      <c r="M430" s="211" t="e">
        <f t="shared" si="52"/>
        <v>#N/A</v>
      </c>
      <c r="N430" s="201" t="e">
        <f t="shared" si="53"/>
        <v>#N/A</v>
      </c>
      <c r="O430" s="198">
        <v>0</v>
      </c>
      <c r="P430" s="198">
        <v>0</v>
      </c>
      <c r="Q430" s="200" t="e">
        <f t="shared" si="54"/>
        <v>#N/A</v>
      </c>
      <c r="Z430" s="260"/>
    </row>
    <row r="431" spans="1:26" x14ac:dyDescent="0.25">
      <c r="A431" s="180">
        <f t="shared" si="47"/>
        <v>420</v>
      </c>
      <c r="B431" s="296"/>
      <c r="C431" s="306"/>
      <c r="D431" s="304"/>
      <c r="E431" s="305"/>
      <c r="F431" s="296"/>
      <c r="G431" s="216">
        <f t="shared" si="48"/>
        <v>0</v>
      </c>
      <c r="H431" s="279">
        <f t="shared" si="49"/>
        <v>0</v>
      </c>
      <c r="I431" s="280"/>
      <c r="J431" s="202" t="e">
        <f>IF(I431=("Comisario"),(VLOOKUP(I431,'Simulador Piramide-Salarios'!$F$57:$J$74,5,0)),(IF(I431=("Inspector General"),(VLOOKUP(I431,'Simulador Piramide-Salarios'!$F$57:$J$74,5,0)),(IF(I431=("Subinspector"),(VLOOKUP(I431,'Simulador Piramide-Salarios'!$F$57:$J$74,5,0)),(IF(I431=("Inspector"),(VLOOKUP(I431,'Simulador Piramide-Salarios'!$F$57:$J$74,5,0)),(IF(I431=("Inspector Jefe"),(VLOOKUP(I431,'Simulador Piramide-Salarios'!$F$57:$J$74,5,0)),(IF((IF((VLOOKUP(I431,'Simulador Piramide-Salarios'!$F$57:$J$74,3,0))&gt;0,(VLOOKUP(I431,'Simulador Piramide-Salarios'!$F$57:$J$74,3,0)),(VLOOKUP(I431,'Simulador Piramide-Salarios'!$E$57:$J$74,5,0))))&gt;0,(IF((VLOOKUP(I431,'Simulador Piramide-Salarios'!$F$57:$J$74,3,0))&gt;0,(VLOOKUP(I431,'Simulador Piramide-Salarios'!$F$57:$J$74,3,0)),(VLOOKUP(I431,'Simulador Piramide-Salarios'!$E$57:$J$74,5,0)))),(VLOOKUP(I431,'Simulador Piramide-Salarios'!$D$57:$J$74,7,0)))))))))))))</f>
        <v>#N/A</v>
      </c>
      <c r="K431" s="200" t="e">
        <f t="shared" si="50"/>
        <v>#N/A</v>
      </c>
      <c r="L431" s="200" t="e">
        <f t="shared" si="51"/>
        <v>#N/A</v>
      </c>
      <c r="M431" s="211" t="e">
        <f t="shared" si="52"/>
        <v>#N/A</v>
      </c>
      <c r="N431" s="201" t="e">
        <f t="shared" si="53"/>
        <v>#N/A</v>
      </c>
      <c r="O431" s="198">
        <v>0</v>
      </c>
      <c r="P431" s="198">
        <v>0</v>
      </c>
      <c r="Q431" s="200" t="e">
        <f t="shared" si="54"/>
        <v>#N/A</v>
      </c>
      <c r="Z431" s="260"/>
    </row>
    <row r="432" spans="1:26" x14ac:dyDescent="0.25">
      <c r="A432" s="180">
        <f t="shared" ref="A432:A495" si="55">IF(I432=I431,(IF(A431&gt;1,A431+1,1+1)),1)</f>
        <v>421</v>
      </c>
      <c r="B432" s="296"/>
      <c r="C432" s="306"/>
      <c r="D432" s="304"/>
      <c r="E432" s="305"/>
      <c r="F432" s="296"/>
      <c r="G432" s="216">
        <f t="shared" si="48"/>
        <v>0</v>
      </c>
      <c r="H432" s="279">
        <f t="shared" si="49"/>
        <v>0</v>
      </c>
      <c r="I432" s="280"/>
      <c r="J432" s="202" t="e">
        <f>IF(I432=("Comisario"),(VLOOKUP(I432,'Simulador Piramide-Salarios'!$F$57:$J$74,5,0)),(IF(I432=("Inspector General"),(VLOOKUP(I432,'Simulador Piramide-Salarios'!$F$57:$J$74,5,0)),(IF(I432=("Subinspector"),(VLOOKUP(I432,'Simulador Piramide-Salarios'!$F$57:$J$74,5,0)),(IF(I432=("Inspector"),(VLOOKUP(I432,'Simulador Piramide-Salarios'!$F$57:$J$74,5,0)),(IF(I432=("Inspector Jefe"),(VLOOKUP(I432,'Simulador Piramide-Salarios'!$F$57:$J$74,5,0)),(IF((IF((VLOOKUP(I432,'Simulador Piramide-Salarios'!$F$57:$J$74,3,0))&gt;0,(VLOOKUP(I432,'Simulador Piramide-Salarios'!$F$57:$J$74,3,0)),(VLOOKUP(I432,'Simulador Piramide-Salarios'!$E$57:$J$74,5,0))))&gt;0,(IF((VLOOKUP(I432,'Simulador Piramide-Salarios'!$F$57:$J$74,3,0))&gt;0,(VLOOKUP(I432,'Simulador Piramide-Salarios'!$F$57:$J$74,3,0)),(VLOOKUP(I432,'Simulador Piramide-Salarios'!$E$57:$J$74,5,0)))),(VLOOKUP(I432,'Simulador Piramide-Salarios'!$D$57:$J$74,7,0)))))))))))))</f>
        <v>#N/A</v>
      </c>
      <c r="K432" s="200" t="e">
        <f t="shared" si="50"/>
        <v>#N/A</v>
      </c>
      <c r="L432" s="200" t="e">
        <f t="shared" si="51"/>
        <v>#N/A</v>
      </c>
      <c r="M432" s="211" t="e">
        <f t="shared" si="52"/>
        <v>#N/A</v>
      </c>
      <c r="N432" s="201" t="e">
        <f t="shared" si="53"/>
        <v>#N/A</v>
      </c>
      <c r="O432" s="198">
        <v>0</v>
      </c>
      <c r="P432" s="198">
        <v>0</v>
      </c>
      <c r="Q432" s="200" t="e">
        <f t="shared" si="54"/>
        <v>#N/A</v>
      </c>
      <c r="Z432" s="260"/>
    </row>
    <row r="433" spans="1:26" x14ac:dyDescent="0.25">
      <c r="A433" s="180">
        <f t="shared" si="55"/>
        <v>422</v>
      </c>
      <c r="B433" s="296"/>
      <c r="C433" s="306"/>
      <c r="D433" s="304"/>
      <c r="E433" s="305"/>
      <c r="F433" s="296"/>
      <c r="G433" s="216">
        <f t="shared" si="48"/>
        <v>0</v>
      </c>
      <c r="H433" s="279">
        <f t="shared" si="49"/>
        <v>0</v>
      </c>
      <c r="I433" s="280"/>
      <c r="J433" s="202" t="e">
        <f>IF(I433=("Comisario"),(VLOOKUP(I433,'Simulador Piramide-Salarios'!$F$57:$J$74,5,0)),(IF(I433=("Inspector General"),(VLOOKUP(I433,'Simulador Piramide-Salarios'!$F$57:$J$74,5,0)),(IF(I433=("Subinspector"),(VLOOKUP(I433,'Simulador Piramide-Salarios'!$F$57:$J$74,5,0)),(IF(I433=("Inspector"),(VLOOKUP(I433,'Simulador Piramide-Salarios'!$F$57:$J$74,5,0)),(IF(I433=("Inspector Jefe"),(VLOOKUP(I433,'Simulador Piramide-Salarios'!$F$57:$J$74,5,0)),(IF((IF((VLOOKUP(I433,'Simulador Piramide-Salarios'!$F$57:$J$74,3,0))&gt;0,(VLOOKUP(I433,'Simulador Piramide-Salarios'!$F$57:$J$74,3,0)),(VLOOKUP(I433,'Simulador Piramide-Salarios'!$E$57:$J$74,5,0))))&gt;0,(IF((VLOOKUP(I433,'Simulador Piramide-Salarios'!$F$57:$J$74,3,0))&gt;0,(VLOOKUP(I433,'Simulador Piramide-Salarios'!$F$57:$J$74,3,0)),(VLOOKUP(I433,'Simulador Piramide-Salarios'!$E$57:$J$74,5,0)))),(VLOOKUP(I433,'Simulador Piramide-Salarios'!$D$57:$J$74,7,0)))))))))))))</f>
        <v>#N/A</v>
      </c>
      <c r="K433" s="200" t="e">
        <f t="shared" si="50"/>
        <v>#N/A</v>
      </c>
      <c r="L433" s="200" t="e">
        <f t="shared" si="51"/>
        <v>#N/A</v>
      </c>
      <c r="M433" s="211" t="e">
        <f t="shared" si="52"/>
        <v>#N/A</v>
      </c>
      <c r="N433" s="201" t="e">
        <f t="shared" si="53"/>
        <v>#N/A</v>
      </c>
      <c r="O433" s="198">
        <v>0</v>
      </c>
      <c r="P433" s="198">
        <v>0</v>
      </c>
      <c r="Q433" s="200" t="e">
        <f t="shared" si="54"/>
        <v>#N/A</v>
      </c>
      <c r="Z433" s="260"/>
    </row>
    <row r="434" spans="1:26" x14ac:dyDescent="0.25">
      <c r="A434" s="180">
        <f t="shared" si="55"/>
        <v>423</v>
      </c>
      <c r="B434" s="296"/>
      <c r="C434" s="306"/>
      <c r="D434" s="304"/>
      <c r="E434" s="305"/>
      <c r="F434" s="296"/>
      <c r="G434" s="216">
        <f t="shared" si="48"/>
        <v>0</v>
      </c>
      <c r="H434" s="279">
        <f t="shared" si="49"/>
        <v>0</v>
      </c>
      <c r="I434" s="280"/>
      <c r="J434" s="202" t="e">
        <f>IF(I434=("Comisario"),(VLOOKUP(I434,'Simulador Piramide-Salarios'!$F$57:$J$74,5,0)),(IF(I434=("Inspector General"),(VLOOKUP(I434,'Simulador Piramide-Salarios'!$F$57:$J$74,5,0)),(IF(I434=("Subinspector"),(VLOOKUP(I434,'Simulador Piramide-Salarios'!$F$57:$J$74,5,0)),(IF(I434=("Inspector"),(VLOOKUP(I434,'Simulador Piramide-Salarios'!$F$57:$J$74,5,0)),(IF(I434=("Inspector Jefe"),(VLOOKUP(I434,'Simulador Piramide-Salarios'!$F$57:$J$74,5,0)),(IF((IF((VLOOKUP(I434,'Simulador Piramide-Salarios'!$F$57:$J$74,3,0))&gt;0,(VLOOKUP(I434,'Simulador Piramide-Salarios'!$F$57:$J$74,3,0)),(VLOOKUP(I434,'Simulador Piramide-Salarios'!$E$57:$J$74,5,0))))&gt;0,(IF((VLOOKUP(I434,'Simulador Piramide-Salarios'!$F$57:$J$74,3,0))&gt;0,(VLOOKUP(I434,'Simulador Piramide-Salarios'!$F$57:$J$74,3,0)),(VLOOKUP(I434,'Simulador Piramide-Salarios'!$E$57:$J$74,5,0)))),(VLOOKUP(I434,'Simulador Piramide-Salarios'!$D$57:$J$74,7,0)))))))))))))</f>
        <v>#N/A</v>
      </c>
      <c r="K434" s="200" t="e">
        <f t="shared" si="50"/>
        <v>#N/A</v>
      </c>
      <c r="L434" s="200" t="e">
        <f t="shared" si="51"/>
        <v>#N/A</v>
      </c>
      <c r="M434" s="211" t="e">
        <f t="shared" si="52"/>
        <v>#N/A</v>
      </c>
      <c r="N434" s="201" t="e">
        <f t="shared" si="53"/>
        <v>#N/A</v>
      </c>
      <c r="O434" s="198">
        <v>0</v>
      </c>
      <c r="P434" s="198">
        <v>0</v>
      </c>
      <c r="Q434" s="200" t="e">
        <f t="shared" si="54"/>
        <v>#N/A</v>
      </c>
      <c r="Z434" s="260"/>
    </row>
    <row r="435" spans="1:26" x14ac:dyDescent="0.25">
      <c r="A435" s="180">
        <f t="shared" si="55"/>
        <v>424</v>
      </c>
      <c r="B435" s="296"/>
      <c r="C435" s="306"/>
      <c r="D435" s="304"/>
      <c r="E435" s="305"/>
      <c r="F435" s="296"/>
      <c r="G435" s="216">
        <f t="shared" si="48"/>
        <v>0</v>
      </c>
      <c r="H435" s="279">
        <f t="shared" si="49"/>
        <v>0</v>
      </c>
      <c r="I435" s="280"/>
      <c r="J435" s="202" t="e">
        <f>IF(I435=("Comisario"),(VLOOKUP(I435,'Simulador Piramide-Salarios'!$F$57:$J$74,5,0)),(IF(I435=("Inspector General"),(VLOOKUP(I435,'Simulador Piramide-Salarios'!$F$57:$J$74,5,0)),(IF(I435=("Subinspector"),(VLOOKUP(I435,'Simulador Piramide-Salarios'!$F$57:$J$74,5,0)),(IF(I435=("Inspector"),(VLOOKUP(I435,'Simulador Piramide-Salarios'!$F$57:$J$74,5,0)),(IF(I435=("Inspector Jefe"),(VLOOKUP(I435,'Simulador Piramide-Salarios'!$F$57:$J$74,5,0)),(IF((IF((VLOOKUP(I435,'Simulador Piramide-Salarios'!$F$57:$J$74,3,0))&gt;0,(VLOOKUP(I435,'Simulador Piramide-Salarios'!$F$57:$J$74,3,0)),(VLOOKUP(I435,'Simulador Piramide-Salarios'!$E$57:$J$74,5,0))))&gt;0,(IF((VLOOKUP(I435,'Simulador Piramide-Salarios'!$F$57:$J$74,3,0))&gt;0,(VLOOKUP(I435,'Simulador Piramide-Salarios'!$F$57:$J$74,3,0)),(VLOOKUP(I435,'Simulador Piramide-Salarios'!$E$57:$J$74,5,0)))),(VLOOKUP(I435,'Simulador Piramide-Salarios'!$D$57:$J$74,7,0)))))))))))))</f>
        <v>#N/A</v>
      </c>
      <c r="K435" s="200" t="e">
        <f t="shared" si="50"/>
        <v>#N/A</v>
      </c>
      <c r="L435" s="200" t="e">
        <f t="shared" si="51"/>
        <v>#N/A</v>
      </c>
      <c r="M435" s="211" t="e">
        <f t="shared" si="52"/>
        <v>#N/A</v>
      </c>
      <c r="N435" s="201" t="e">
        <f t="shared" si="53"/>
        <v>#N/A</v>
      </c>
      <c r="O435" s="198">
        <v>0</v>
      </c>
      <c r="P435" s="198">
        <v>0</v>
      </c>
      <c r="Q435" s="200" t="e">
        <f t="shared" si="54"/>
        <v>#N/A</v>
      </c>
      <c r="Z435" s="260"/>
    </row>
    <row r="436" spans="1:26" x14ac:dyDescent="0.25">
      <c r="A436" s="180">
        <f t="shared" si="55"/>
        <v>425</v>
      </c>
      <c r="B436" s="296"/>
      <c r="C436" s="306"/>
      <c r="D436" s="304"/>
      <c r="E436" s="305"/>
      <c r="F436" s="296"/>
      <c r="G436" s="216">
        <f t="shared" si="48"/>
        <v>0</v>
      </c>
      <c r="H436" s="279">
        <f t="shared" si="49"/>
        <v>0</v>
      </c>
      <c r="I436" s="280"/>
      <c r="J436" s="202" t="e">
        <f>IF(I436=("Comisario"),(VLOOKUP(I436,'Simulador Piramide-Salarios'!$F$57:$J$74,5,0)),(IF(I436=("Inspector General"),(VLOOKUP(I436,'Simulador Piramide-Salarios'!$F$57:$J$74,5,0)),(IF(I436=("Subinspector"),(VLOOKUP(I436,'Simulador Piramide-Salarios'!$F$57:$J$74,5,0)),(IF(I436=("Inspector"),(VLOOKUP(I436,'Simulador Piramide-Salarios'!$F$57:$J$74,5,0)),(IF(I436=("Inspector Jefe"),(VLOOKUP(I436,'Simulador Piramide-Salarios'!$F$57:$J$74,5,0)),(IF((IF((VLOOKUP(I436,'Simulador Piramide-Salarios'!$F$57:$J$74,3,0))&gt;0,(VLOOKUP(I436,'Simulador Piramide-Salarios'!$F$57:$J$74,3,0)),(VLOOKUP(I436,'Simulador Piramide-Salarios'!$E$57:$J$74,5,0))))&gt;0,(IF((VLOOKUP(I436,'Simulador Piramide-Salarios'!$F$57:$J$74,3,0))&gt;0,(VLOOKUP(I436,'Simulador Piramide-Salarios'!$F$57:$J$74,3,0)),(VLOOKUP(I436,'Simulador Piramide-Salarios'!$E$57:$J$74,5,0)))),(VLOOKUP(I436,'Simulador Piramide-Salarios'!$D$57:$J$74,7,0)))))))))))))</f>
        <v>#N/A</v>
      </c>
      <c r="K436" s="200" t="e">
        <f t="shared" si="50"/>
        <v>#N/A</v>
      </c>
      <c r="L436" s="200" t="e">
        <f t="shared" si="51"/>
        <v>#N/A</v>
      </c>
      <c r="M436" s="211" t="e">
        <f t="shared" si="52"/>
        <v>#N/A</v>
      </c>
      <c r="N436" s="201" t="e">
        <f t="shared" si="53"/>
        <v>#N/A</v>
      </c>
      <c r="O436" s="198">
        <v>0</v>
      </c>
      <c r="P436" s="198">
        <v>0</v>
      </c>
      <c r="Q436" s="200" t="e">
        <f t="shared" si="54"/>
        <v>#N/A</v>
      </c>
      <c r="Z436" s="260"/>
    </row>
    <row r="437" spans="1:26" x14ac:dyDescent="0.25">
      <c r="A437" s="180">
        <f t="shared" si="55"/>
        <v>426</v>
      </c>
      <c r="B437" s="296"/>
      <c r="C437" s="306"/>
      <c r="D437" s="304"/>
      <c r="E437" s="305"/>
      <c r="F437" s="296"/>
      <c r="G437" s="216">
        <f t="shared" si="48"/>
        <v>0</v>
      </c>
      <c r="H437" s="279">
        <f t="shared" si="49"/>
        <v>0</v>
      </c>
      <c r="I437" s="280"/>
      <c r="J437" s="202" t="e">
        <f>IF(I437=("Comisario"),(VLOOKUP(I437,'Simulador Piramide-Salarios'!$F$57:$J$74,5,0)),(IF(I437=("Inspector General"),(VLOOKUP(I437,'Simulador Piramide-Salarios'!$F$57:$J$74,5,0)),(IF(I437=("Subinspector"),(VLOOKUP(I437,'Simulador Piramide-Salarios'!$F$57:$J$74,5,0)),(IF(I437=("Inspector"),(VLOOKUP(I437,'Simulador Piramide-Salarios'!$F$57:$J$74,5,0)),(IF(I437=("Inspector Jefe"),(VLOOKUP(I437,'Simulador Piramide-Salarios'!$F$57:$J$74,5,0)),(IF((IF((VLOOKUP(I437,'Simulador Piramide-Salarios'!$F$57:$J$74,3,0))&gt;0,(VLOOKUP(I437,'Simulador Piramide-Salarios'!$F$57:$J$74,3,0)),(VLOOKUP(I437,'Simulador Piramide-Salarios'!$E$57:$J$74,5,0))))&gt;0,(IF((VLOOKUP(I437,'Simulador Piramide-Salarios'!$F$57:$J$74,3,0))&gt;0,(VLOOKUP(I437,'Simulador Piramide-Salarios'!$F$57:$J$74,3,0)),(VLOOKUP(I437,'Simulador Piramide-Salarios'!$E$57:$J$74,5,0)))),(VLOOKUP(I437,'Simulador Piramide-Salarios'!$D$57:$J$74,7,0)))))))))))))</f>
        <v>#N/A</v>
      </c>
      <c r="K437" s="200" t="e">
        <f t="shared" si="50"/>
        <v>#N/A</v>
      </c>
      <c r="L437" s="200" t="e">
        <f t="shared" si="51"/>
        <v>#N/A</v>
      </c>
      <c r="M437" s="211" t="e">
        <f t="shared" si="52"/>
        <v>#N/A</v>
      </c>
      <c r="N437" s="201" t="e">
        <f t="shared" si="53"/>
        <v>#N/A</v>
      </c>
      <c r="O437" s="198">
        <v>0</v>
      </c>
      <c r="P437" s="198">
        <v>0</v>
      </c>
      <c r="Q437" s="200" t="e">
        <f t="shared" si="54"/>
        <v>#N/A</v>
      </c>
      <c r="Z437" s="260"/>
    </row>
    <row r="438" spans="1:26" x14ac:dyDescent="0.25">
      <c r="A438" s="180">
        <f t="shared" si="55"/>
        <v>427</v>
      </c>
      <c r="B438" s="296"/>
      <c r="C438" s="306"/>
      <c r="D438" s="304"/>
      <c r="E438" s="305"/>
      <c r="F438" s="296"/>
      <c r="G438" s="216">
        <f t="shared" si="48"/>
        <v>0</v>
      </c>
      <c r="H438" s="279">
        <f t="shared" si="49"/>
        <v>0</v>
      </c>
      <c r="I438" s="280"/>
      <c r="J438" s="202" t="e">
        <f>IF(I438=("Comisario"),(VLOOKUP(I438,'Simulador Piramide-Salarios'!$F$57:$J$74,5,0)),(IF(I438=("Inspector General"),(VLOOKUP(I438,'Simulador Piramide-Salarios'!$F$57:$J$74,5,0)),(IF(I438=("Subinspector"),(VLOOKUP(I438,'Simulador Piramide-Salarios'!$F$57:$J$74,5,0)),(IF(I438=("Inspector"),(VLOOKUP(I438,'Simulador Piramide-Salarios'!$F$57:$J$74,5,0)),(IF(I438=("Inspector Jefe"),(VLOOKUP(I438,'Simulador Piramide-Salarios'!$F$57:$J$74,5,0)),(IF((IF((VLOOKUP(I438,'Simulador Piramide-Salarios'!$F$57:$J$74,3,0))&gt;0,(VLOOKUP(I438,'Simulador Piramide-Salarios'!$F$57:$J$74,3,0)),(VLOOKUP(I438,'Simulador Piramide-Salarios'!$E$57:$J$74,5,0))))&gt;0,(IF((VLOOKUP(I438,'Simulador Piramide-Salarios'!$F$57:$J$74,3,0))&gt;0,(VLOOKUP(I438,'Simulador Piramide-Salarios'!$F$57:$J$74,3,0)),(VLOOKUP(I438,'Simulador Piramide-Salarios'!$E$57:$J$74,5,0)))),(VLOOKUP(I438,'Simulador Piramide-Salarios'!$D$57:$J$74,7,0)))))))))))))</f>
        <v>#N/A</v>
      </c>
      <c r="K438" s="200" t="e">
        <f t="shared" si="50"/>
        <v>#N/A</v>
      </c>
      <c r="L438" s="200" t="e">
        <f t="shared" si="51"/>
        <v>#N/A</v>
      </c>
      <c r="M438" s="211" t="e">
        <f t="shared" si="52"/>
        <v>#N/A</v>
      </c>
      <c r="N438" s="201" t="e">
        <f t="shared" si="53"/>
        <v>#N/A</v>
      </c>
      <c r="O438" s="198">
        <v>0</v>
      </c>
      <c r="P438" s="198">
        <v>0</v>
      </c>
      <c r="Q438" s="200" t="e">
        <f t="shared" si="54"/>
        <v>#N/A</v>
      </c>
      <c r="Z438" s="260"/>
    </row>
    <row r="439" spans="1:26" x14ac:dyDescent="0.25">
      <c r="A439" s="180">
        <f t="shared" si="55"/>
        <v>428</v>
      </c>
      <c r="B439" s="296"/>
      <c r="C439" s="306"/>
      <c r="D439" s="304"/>
      <c r="E439" s="305"/>
      <c r="F439" s="296"/>
      <c r="G439" s="216">
        <f t="shared" si="48"/>
        <v>0</v>
      </c>
      <c r="H439" s="279">
        <f t="shared" si="49"/>
        <v>0</v>
      </c>
      <c r="I439" s="280"/>
      <c r="J439" s="202" t="e">
        <f>IF(I439=("Comisario"),(VLOOKUP(I439,'Simulador Piramide-Salarios'!$F$57:$J$74,5,0)),(IF(I439=("Inspector General"),(VLOOKUP(I439,'Simulador Piramide-Salarios'!$F$57:$J$74,5,0)),(IF(I439=("Subinspector"),(VLOOKUP(I439,'Simulador Piramide-Salarios'!$F$57:$J$74,5,0)),(IF(I439=("Inspector"),(VLOOKUP(I439,'Simulador Piramide-Salarios'!$F$57:$J$74,5,0)),(IF(I439=("Inspector Jefe"),(VLOOKUP(I439,'Simulador Piramide-Salarios'!$F$57:$J$74,5,0)),(IF((IF((VLOOKUP(I439,'Simulador Piramide-Salarios'!$F$57:$J$74,3,0))&gt;0,(VLOOKUP(I439,'Simulador Piramide-Salarios'!$F$57:$J$74,3,0)),(VLOOKUP(I439,'Simulador Piramide-Salarios'!$E$57:$J$74,5,0))))&gt;0,(IF((VLOOKUP(I439,'Simulador Piramide-Salarios'!$F$57:$J$74,3,0))&gt;0,(VLOOKUP(I439,'Simulador Piramide-Salarios'!$F$57:$J$74,3,0)),(VLOOKUP(I439,'Simulador Piramide-Salarios'!$E$57:$J$74,5,0)))),(VLOOKUP(I439,'Simulador Piramide-Salarios'!$D$57:$J$74,7,0)))))))))))))</f>
        <v>#N/A</v>
      </c>
      <c r="K439" s="200" t="e">
        <f t="shared" si="50"/>
        <v>#N/A</v>
      </c>
      <c r="L439" s="200" t="e">
        <f t="shared" si="51"/>
        <v>#N/A</v>
      </c>
      <c r="M439" s="211" t="e">
        <f t="shared" si="52"/>
        <v>#N/A</v>
      </c>
      <c r="N439" s="201" t="e">
        <f t="shared" si="53"/>
        <v>#N/A</v>
      </c>
      <c r="O439" s="198">
        <v>0</v>
      </c>
      <c r="P439" s="198">
        <v>0</v>
      </c>
      <c r="Q439" s="200" t="e">
        <f t="shared" si="54"/>
        <v>#N/A</v>
      </c>
      <c r="Z439" s="260"/>
    </row>
    <row r="440" spans="1:26" x14ac:dyDescent="0.25">
      <c r="A440" s="180">
        <f t="shared" si="55"/>
        <v>429</v>
      </c>
      <c r="B440" s="296"/>
      <c r="C440" s="306"/>
      <c r="D440" s="304"/>
      <c r="E440" s="305"/>
      <c r="F440" s="296"/>
      <c r="G440" s="216">
        <f t="shared" si="48"/>
        <v>0</v>
      </c>
      <c r="H440" s="279">
        <f t="shared" si="49"/>
        <v>0</v>
      </c>
      <c r="I440" s="280"/>
      <c r="J440" s="202" t="e">
        <f>IF(I440=("Comisario"),(VLOOKUP(I440,'Simulador Piramide-Salarios'!$F$57:$J$74,5,0)),(IF(I440=("Inspector General"),(VLOOKUP(I440,'Simulador Piramide-Salarios'!$F$57:$J$74,5,0)),(IF(I440=("Subinspector"),(VLOOKUP(I440,'Simulador Piramide-Salarios'!$F$57:$J$74,5,0)),(IF(I440=("Inspector"),(VLOOKUP(I440,'Simulador Piramide-Salarios'!$F$57:$J$74,5,0)),(IF(I440=("Inspector Jefe"),(VLOOKUP(I440,'Simulador Piramide-Salarios'!$F$57:$J$74,5,0)),(IF((IF((VLOOKUP(I440,'Simulador Piramide-Salarios'!$F$57:$J$74,3,0))&gt;0,(VLOOKUP(I440,'Simulador Piramide-Salarios'!$F$57:$J$74,3,0)),(VLOOKUP(I440,'Simulador Piramide-Salarios'!$E$57:$J$74,5,0))))&gt;0,(IF((VLOOKUP(I440,'Simulador Piramide-Salarios'!$F$57:$J$74,3,0))&gt;0,(VLOOKUP(I440,'Simulador Piramide-Salarios'!$F$57:$J$74,3,0)),(VLOOKUP(I440,'Simulador Piramide-Salarios'!$E$57:$J$74,5,0)))),(VLOOKUP(I440,'Simulador Piramide-Salarios'!$D$57:$J$74,7,0)))))))))))))</f>
        <v>#N/A</v>
      </c>
      <c r="K440" s="200" t="e">
        <f t="shared" si="50"/>
        <v>#N/A</v>
      </c>
      <c r="L440" s="200" t="e">
        <f t="shared" si="51"/>
        <v>#N/A</v>
      </c>
      <c r="M440" s="211" t="e">
        <f t="shared" si="52"/>
        <v>#N/A</v>
      </c>
      <c r="N440" s="201" t="e">
        <f t="shared" si="53"/>
        <v>#N/A</v>
      </c>
      <c r="O440" s="198">
        <v>0</v>
      </c>
      <c r="P440" s="198">
        <v>0</v>
      </c>
      <c r="Q440" s="200" t="e">
        <f t="shared" si="54"/>
        <v>#N/A</v>
      </c>
      <c r="Z440" s="260"/>
    </row>
    <row r="441" spans="1:26" x14ac:dyDescent="0.25">
      <c r="A441" s="180">
        <f t="shared" si="55"/>
        <v>430</v>
      </c>
      <c r="B441" s="296"/>
      <c r="C441" s="306"/>
      <c r="D441" s="304"/>
      <c r="E441" s="305"/>
      <c r="F441" s="296"/>
      <c r="G441" s="216">
        <f t="shared" si="48"/>
        <v>0</v>
      </c>
      <c r="H441" s="279">
        <f t="shared" si="49"/>
        <v>0</v>
      </c>
      <c r="I441" s="280"/>
      <c r="J441" s="202" t="e">
        <f>IF(I441=("Comisario"),(VLOOKUP(I441,'Simulador Piramide-Salarios'!$F$57:$J$74,5,0)),(IF(I441=("Inspector General"),(VLOOKUP(I441,'Simulador Piramide-Salarios'!$F$57:$J$74,5,0)),(IF(I441=("Subinspector"),(VLOOKUP(I441,'Simulador Piramide-Salarios'!$F$57:$J$74,5,0)),(IF(I441=("Inspector"),(VLOOKUP(I441,'Simulador Piramide-Salarios'!$F$57:$J$74,5,0)),(IF(I441=("Inspector Jefe"),(VLOOKUP(I441,'Simulador Piramide-Salarios'!$F$57:$J$74,5,0)),(IF((IF((VLOOKUP(I441,'Simulador Piramide-Salarios'!$F$57:$J$74,3,0))&gt;0,(VLOOKUP(I441,'Simulador Piramide-Salarios'!$F$57:$J$74,3,0)),(VLOOKUP(I441,'Simulador Piramide-Salarios'!$E$57:$J$74,5,0))))&gt;0,(IF((VLOOKUP(I441,'Simulador Piramide-Salarios'!$F$57:$J$74,3,0))&gt;0,(VLOOKUP(I441,'Simulador Piramide-Salarios'!$F$57:$J$74,3,0)),(VLOOKUP(I441,'Simulador Piramide-Salarios'!$E$57:$J$74,5,0)))),(VLOOKUP(I441,'Simulador Piramide-Salarios'!$D$57:$J$74,7,0)))))))))))))</f>
        <v>#N/A</v>
      </c>
      <c r="K441" s="200" t="e">
        <f t="shared" si="50"/>
        <v>#N/A</v>
      </c>
      <c r="L441" s="200" t="e">
        <f t="shared" si="51"/>
        <v>#N/A</v>
      </c>
      <c r="M441" s="211" t="e">
        <f t="shared" si="52"/>
        <v>#N/A</v>
      </c>
      <c r="N441" s="201" t="e">
        <f t="shared" si="53"/>
        <v>#N/A</v>
      </c>
      <c r="O441" s="198">
        <v>0</v>
      </c>
      <c r="P441" s="198">
        <v>0</v>
      </c>
      <c r="Q441" s="200" t="e">
        <f t="shared" si="54"/>
        <v>#N/A</v>
      </c>
      <c r="Z441" s="260"/>
    </row>
    <row r="442" spans="1:26" x14ac:dyDescent="0.25">
      <c r="A442" s="180">
        <f t="shared" si="55"/>
        <v>431</v>
      </c>
      <c r="B442" s="296"/>
      <c r="C442" s="306"/>
      <c r="D442" s="304"/>
      <c r="E442" s="305"/>
      <c r="F442" s="296"/>
      <c r="G442" s="216">
        <f t="shared" si="48"/>
        <v>0</v>
      </c>
      <c r="H442" s="279">
        <f t="shared" si="49"/>
        <v>0</v>
      </c>
      <c r="I442" s="280"/>
      <c r="J442" s="202" t="e">
        <f>IF(I442=("Comisario"),(VLOOKUP(I442,'Simulador Piramide-Salarios'!$F$57:$J$74,5,0)),(IF(I442=("Inspector General"),(VLOOKUP(I442,'Simulador Piramide-Salarios'!$F$57:$J$74,5,0)),(IF(I442=("Subinspector"),(VLOOKUP(I442,'Simulador Piramide-Salarios'!$F$57:$J$74,5,0)),(IF(I442=("Inspector"),(VLOOKUP(I442,'Simulador Piramide-Salarios'!$F$57:$J$74,5,0)),(IF(I442=("Inspector Jefe"),(VLOOKUP(I442,'Simulador Piramide-Salarios'!$F$57:$J$74,5,0)),(IF((IF((VLOOKUP(I442,'Simulador Piramide-Salarios'!$F$57:$J$74,3,0))&gt;0,(VLOOKUP(I442,'Simulador Piramide-Salarios'!$F$57:$J$74,3,0)),(VLOOKUP(I442,'Simulador Piramide-Salarios'!$E$57:$J$74,5,0))))&gt;0,(IF((VLOOKUP(I442,'Simulador Piramide-Salarios'!$F$57:$J$74,3,0))&gt;0,(VLOOKUP(I442,'Simulador Piramide-Salarios'!$F$57:$J$74,3,0)),(VLOOKUP(I442,'Simulador Piramide-Salarios'!$E$57:$J$74,5,0)))),(VLOOKUP(I442,'Simulador Piramide-Salarios'!$D$57:$J$74,7,0)))))))))))))</f>
        <v>#N/A</v>
      </c>
      <c r="K442" s="200" t="e">
        <f t="shared" si="50"/>
        <v>#N/A</v>
      </c>
      <c r="L442" s="200" t="e">
        <f t="shared" si="51"/>
        <v>#N/A</v>
      </c>
      <c r="M442" s="211" t="e">
        <f t="shared" si="52"/>
        <v>#N/A</v>
      </c>
      <c r="N442" s="201" t="e">
        <f t="shared" si="53"/>
        <v>#N/A</v>
      </c>
      <c r="O442" s="198">
        <v>0</v>
      </c>
      <c r="P442" s="198">
        <v>0</v>
      </c>
      <c r="Q442" s="200" t="e">
        <f t="shared" si="54"/>
        <v>#N/A</v>
      </c>
      <c r="Z442" s="260"/>
    </row>
    <row r="443" spans="1:26" x14ac:dyDescent="0.25">
      <c r="A443" s="180">
        <f t="shared" si="55"/>
        <v>432</v>
      </c>
      <c r="B443" s="296"/>
      <c r="C443" s="306"/>
      <c r="D443" s="304"/>
      <c r="E443" s="305"/>
      <c r="F443" s="296"/>
      <c r="G443" s="216">
        <f t="shared" si="48"/>
        <v>0</v>
      </c>
      <c r="H443" s="279">
        <f t="shared" si="49"/>
        <v>0</v>
      </c>
      <c r="I443" s="280"/>
      <c r="J443" s="202" t="e">
        <f>IF(I443=("Comisario"),(VLOOKUP(I443,'Simulador Piramide-Salarios'!$F$57:$J$74,5,0)),(IF(I443=("Inspector General"),(VLOOKUP(I443,'Simulador Piramide-Salarios'!$F$57:$J$74,5,0)),(IF(I443=("Subinspector"),(VLOOKUP(I443,'Simulador Piramide-Salarios'!$F$57:$J$74,5,0)),(IF(I443=("Inspector"),(VLOOKUP(I443,'Simulador Piramide-Salarios'!$F$57:$J$74,5,0)),(IF(I443=("Inspector Jefe"),(VLOOKUP(I443,'Simulador Piramide-Salarios'!$F$57:$J$74,5,0)),(IF((IF((VLOOKUP(I443,'Simulador Piramide-Salarios'!$F$57:$J$74,3,0))&gt;0,(VLOOKUP(I443,'Simulador Piramide-Salarios'!$F$57:$J$74,3,0)),(VLOOKUP(I443,'Simulador Piramide-Salarios'!$E$57:$J$74,5,0))))&gt;0,(IF((VLOOKUP(I443,'Simulador Piramide-Salarios'!$F$57:$J$74,3,0))&gt;0,(VLOOKUP(I443,'Simulador Piramide-Salarios'!$F$57:$J$74,3,0)),(VLOOKUP(I443,'Simulador Piramide-Salarios'!$E$57:$J$74,5,0)))),(VLOOKUP(I443,'Simulador Piramide-Salarios'!$D$57:$J$74,7,0)))))))))))))</f>
        <v>#N/A</v>
      </c>
      <c r="K443" s="200" t="e">
        <f t="shared" si="50"/>
        <v>#N/A</v>
      </c>
      <c r="L443" s="200" t="e">
        <f t="shared" si="51"/>
        <v>#N/A</v>
      </c>
      <c r="M443" s="211" t="e">
        <f t="shared" si="52"/>
        <v>#N/A</v>
      </c>
      <c r="N443" s="201" t="e">
        <f t="shared" si="53"/>
        <v>#N/A</v>
      </c>
      <c r="O443" s="198">
        <v>0</v>
      </c>
      <c r="P443" s="198">
        <v>0</v>
      </c>
      <c r="Q443" s="200" t="e">
        <f t="shared" si="54"/>
        <v>#N/A</v>
      </c>
      <c r="Z443" s="260"/>
    </row>
    <row r="444" spans="1:26" x14ac:dyDescent="0.25">
      <c r="A444" s="180">
        <f t="shared" si="55"/>
        <v>433</v>
      </c>
      <c r="B444" s="296"/>
      <c r="C444" s="306"/>
      <c r="D444" s="304"/>
      <c r="E444" s="305"/>
      <c r="F444" s="296"/>
      <c r="G444" s="216">
        <f t="shared" si="48"/>
        <v>0</v>
      </c>
      <c r="H444" s="279">
        <f t="shared" si="49"/>
        <v>0</v>
      </c>
      <c r="I444" s="280"/>
      <c r="J444" s="202" t="e">
        <f>IF(I444=("Comisario"),(VLOOKUP(I444,'Simulador Piramide-Salarios'!$F$57:$J$74,5,0)),(IF(I444=("Inspector General"),(VLOOKUP(I444,'Simulador Piramide-Salarios'!$F$57:$J$74,5,0)),(IF(I444=("Subinspector"),(VLOOKUP(I444,'Simulador Piramide-Salarios'!$F$57:$J$74,5,0)),(IF(I444=("Inspector"),(VLOOKUP(I444,'Simulador Piramide-Salarios'!$F$57:$J$74,5,0)),(IF(I444=("Inspector Jefe"),(VLOOKUP(I444,'Simulador Piramide-Salarios'!$F$57:$J$74,5,0)),(IF((IF((VLOOKUP(I444,'Simulador Piramide-Salarios'!$F$57:$J$74,3,0))&gt;0,(VLOOKUP(I444,'Simulador Piramide-Salarios'!$F$57:$J$74,3,0)),(VLOOKUP(I444,'Simulador Piramide-Salarios'!$E$57:$J$74,5,0))))&gt;0,(IF((VLOOKUP(I444,'Simulador Piramide-Salarios'!$F$57:$J$74,3,0))&gt;0,(VLOOKUP(I444,'Simulador Piramide-Salarios'!$F$57:$J$74,3,0)),(VLOOKUP(I444,'Simulador Piramide-Salarios'!$E$57:$J$74,5,0)))),(VLOOKUP(I444,'Simulador Piramide-Salarios'!$D$57:$J$74,7,0)))))))))))))</f>
        <v>#N/A</v>
      </c>
      <c r="K444" s="200" t="e">
        <f t="shared" si="50"/>
        <v>#N/A</v>
      </c>
      <c r="L444" s="200" t="e">
        <f t="shared" si="51"/>
        <v>#N/A</v>
      </c>
      <c r="M444" s="211" t="e">
        <f t="shared" si="52"/>
        <v>#N/A</v>
      </c>
      <c r="N444" s="201" t="e">
        <f t="shared" si="53"/>
        <v>#N/A</v>
      </c>
      <c r="O444" s="198">
        <v>0</v>
      </c>
      <c r="P444" s="198">
        <v>0</v>
      </c>
      <c r="Q444" s="200" t="e">
        <f t="shared" si="54"/>
        <v>#N/A</v>
      </c>
      <c r="Z444" s="260"/>
    </row>
    <row r="445" spans="1:26" x14ac:dyDescent="0.25">
      <c r="A445" s="180">
        <f t="shared" si="55"/>
        <v>434</v>
      </c>
      <c r="B445" s="296"/>
      <c r="C445" s="306"/>
      <c r="D445" s="304"/>
      <c r="E445" s="305"/>
      <c r="F445" s="296"/>
      <c r="G445" s="216">
        <f t="shared" si="48"/>
        <v>0</v>
      </c>
      <c r="H445" s="279">
        <f t="shared" si="49"/>
        <v>0</v>
      </c>
      <c r="I445" s="280"/>
      <c r="J445" s="202" t="e">
        <f>IF(I445=("Comisario"),(VLOOKUP(I445,'Simulador Piramide-Salarios'!$F$57:$J$74,5,0)),(IF(I445=("Inspector General"),(VLOOKUP(I445,'Simulador Piramide-Salarios'!$F$57:$J$74,5,0)),(IF(I445=("Subinspector"),(VLOOKUP(I445,'Simulador Piramide-Salarios'!$F$57:$J$74,5,0)),(IF(I445=("Inspector"),(VLOOKUP(I445,'Simulador Piramide-Salarios'!$F$57:$J$74,5,0)),(IF(I445=("Inspector Jefe"),(VLOOKUP(I445,'Simulador Piramide-Salarios'!$F$57:$J$74,5,0)),(IF((IF((VLOOKUP(I445,'Simulador Piramide-Salarios'!$F$57:$J$74,3,0))&gt;0,(VLOOKUP(I445,'Simulador Piramide-Salarios'!$F$57:$J$74,3,0)),(VLOOKUP(I445,'Simulador Piramide-Salarios'!$E$57:$J$74,5,0))))&gt;0,(IF((VLOOKUP(I445,'Simulador Piramide-Salarios'!$F$57:$J$74,3,0))&gt;0,(VLOOKUP(I445,'Simulador Piramide-Salarios'!$F$57:$J$74,3,0)),(VLOOKUP(I445,'Simulador Piramide-Salarios'!$E$57:$J$74,5,0)))),(VLOOKUP(I445,'Simulador Piramide-Salarios'!$D$57:$J$74,7,0)))))))))))))</f>
        <v>#N/A</v>
      </c>
      <c r="K445" s="200" t="e">
        <f t="shared" si="50"/>
        <v>#N/A</v>
      </c>
      <c r="L445" s="200" t="e">
        <f t="shared" si="51"/>
        <v>#N/A</v>
      </c>
      <c r="M445" s="211" t="e">
        <f t="shared" si="52"/>
        <v>#N/A</v>
      </c>
      <c r="N445" s="201" t="e">
        <f t="shared" si="53"/>
        <v>#N/A</v>
      </c>
      <c r="O445" s="198">
        <v>0</v>
      </c>
      <c r="P445" s="198">
        <v>0</v>
      </c>
      <c r="Q445" s="200" t="e">
        <f t="shared" si="54"/>
        <v>#N/A</v>
      </c>
      <c r="Z445" s="260"/>
    </row>
    <row r="446" spans="1:26" x14ac:dyDescent="0.25">
      <c r="A446" s="180">
        <f t="shared" si="55"/>
        <v>435</v>
      </c>
      <c r="B446" s="296"/>
      <c r="C446" s="306"/>
      <c r="D446" s="304"/>
      <c r="E446" s="305"/>
      <c r="F446" s="296"/>
      <c r="G446" s="216">
        <f t="shared" si="48"/>
        <v>0</v>
      </c>
      <c r="H446" s="279">
        <f t="shared" si="49"/>
        <v>0</v>
      </c>
      <c r="I446" s="280"/>
      <c r="J446" s="202" t="e">
        <f>IF(I446=("Comisario"),(VLOOKUP(I446,'Simulador Piramide-Salarios'!$F$57:$J$74,5,0)),(IF(I446=("Inspector General"),(VLOOKUP(I446,'Simulador Piramide-Salarios'!$F$57:$J$74,5,0)),(IF(I446=("Subinspector"),(VLOOKUP(I446,'Simulador Piramide-Salarios'!$F$57:$J$74,5,0)),(IF(I446=("Inspector"),(VLOOKUP(I446,'Simulador Piramide-Salarios'!$F$57:$J$74,5,0)),(IF(I446=("Inspector Jefe"),(VLOOKUP(I446,'Simulador Piramide-Salarios'!$F$57:$J$74,5,0)),(IF((IF((VLOOKUP(I446,'Simulador Piramide-Salarios'!$F$57:$J$74,3,0))&gt;0,(VLOOKUP(I446,'Simulador Piramide-Salarios'!$F$57:$J$74,3,0)),(VLOOKUP(I446,'Simulador Piramide-Salarios'!$E$57:$J$74,5,0))))&gt;0,(IF((VLOOKUP(I446,'Simulador Piramide-Salarios'!$F$57:$J$74,3,0))&gt;0,(VLOOKUP(I446,'Simulador Piramide-Salarios'!$F$57:$J$74,3,0)),(VLOOKUP(I446,'Simulador Piramide-Salarios'!$E$57:$J$74,5,0)))),(VLOOKUP(I446,'Simulador Piramide-Salarios'!$D$57:$J$74,7,0)))))))))))))</f>
        <v>#N/A</v>
      </c>
      <c r="K446" s="200" t="e">
        <f t="shared" si="50"/>
        <v>#N/A</v>
      </c>
      <c r="L446" s="200" t="e">
        <f t="shared" si="51"/>
        <v>#N/A</v>
      </c>
      <c r="M446" s="211" t="e">
        <f t="shared" si="52"/>
        <v>#N/A</v>
      </c>
      <c r="N446" s="201" t="e">
        <f t="shared" si="53"/>
        <v>#N/A</v>
      </c>
      <c r="O446" s="198">
        <v>0</v>
      </c>
      <c r="P446" s="198">
        <v>0</v>
      </c>
      <c r="Q446" s="200" t="e">
        <f t="shared" si="54"/>
        <v>#N/A</v>
      </c>
      <c r="Z446" s="260"/>
    </row>
    <row r="447" spans="1:26" x14ac:dyDescent="0.25">
      <c r="A447" s="180">
        <f t="shared" si="55"/>
        <v>436</v>
      </c>
      <c r="B447" s="296"/>
      <c r="C447" s="306"/>
      <c r="D447" s="304"/>
      <c r="E447" s="305"/>
      <c r="F447" s="296"/>
      <c r="G447" s="216">
        <f t="shared" si="48"/>
        <v>0</v>
      </c>
      <c r="H447" s="279">
        <f t="shared" si="49"/>
        <v>0</v>
      </c>
      <c r="I447" s="280"/>
      <c r="J447" s="202" t="e">
        <f>IF(I447=("Comisario"),(VLOOKUP(I447,'Simulador Piramide-Salarios'!$F$57:$J$74,5,0)),(IF(I447=("Inspector General"),(VLOOKUP(I447,'Simulador Piramide-Salarios'!$F$57:$J$74,5,0)),(IF(I447=("Subinspector"),(VLOOKUP(I447,'Simulador Piramide-Salarios'!$F$57:$J$74,5,0)),(IF(I447=("Inspector"),(VLOOKUP(I447,'Simulador Piramide-Salarios'!$F$57:$J$74,5,0)),(IF(I447=("Inspector Jefe"),(VLOOKUP(I447,'Simulador Piramide-Salarios'!$F$57:$J$74,5,0)),(IF((IF((VLOOKUP(I447,'Simulador Piramide-Salarios'!$F$57:$J$74,3,0))&gt;0,(VLOOKUP(I447,'Simulador Piramide-Salarios'!$F$57:$J$74,3,0)),(VLOOKUP(I447,'Simulador Piramide-Salarios'!$E$57:$J$74,5,0))))&gt;0,(IF((VLOOKUP(I447,'Simulador Piramide-Salarios'!$F$57:$J$74,3,0))&gt;0,(VLOOKUP(I447,'Simulador Piramide-Salarios'!$F$57:$J$74,3,0)),(VLOOKUP(I447,'Simulador Piramide-Salarios'!$E$57:$J$74,5,0)))),(VLOOKUP(I447,'Simulador Piramide-Salarios'!$D$57:$J$74,7,0)))))))))))))</f>
        <v>#N/A</v>
      </c>
      <c r="K447" s="200" t="e">
        <f t="shared" si="50"/>
        <v>#N/A</v>
      </c>
      <c r="L447" s="200" t="e">
        <f t="shared" si="51"/>
        <v>#N/A</v>
      </c>
      <c r="M447" s="211" t="e">
        <f t="shared" si="52"/>
        <v>#N/A</v>
      </c>
      <c r="N447" s="201" t="e">
        <f t="shared" si="53"/>
        <v>#N/A</v>
      </c>
      <c r="O447" s="198">
        <v>0</v>
      </c>
      <c r="P447" s="198">
        <v>0</v>
      </c>
      <c r="Q447" s="200" t="e">
        <f t="shared" si="54"/>
        <v>#N/A</v>
      </c>
      <c r="Z447" s="260"/>
    </row>
    <row r="448" spans="1:26" x14ac:dyDescent="0.25">
      <c r="A448" s="180">
        <f t="shared" si="55"/>
        <v>437</v>
      </c>
      <c r="B448" s="296"/>
      <c r="C448" s="306"/>
      <c r="D448" s="304"/>
      <c r="E448" s="305"/>
      <c r="F448" s="296"/>
      <c r="G448" s="216">
        <f t="shared" si="48"/>
        <v>0</v>
      </c>
      <c r="H448" s="279">
        <f t="shared" si="49"/>
        <v>0</v>
      </c>
      <c r="I448" s="280"/>
      <c r="J448" s="202" t="e">
        <f>IF(I448=("Comisario"),(VLOOKUP(I448,'Simulador Piramide-Salarios'!$F$57:$J$74,5,0)),(IF(I448=("Inspector General"),(VLOOKUP(I448,'Simulador Piramide-Salarios'!$F$57:$J$74,5,0)),(IF(I448=("Subinspector"),(VLOOKUP(I448,'Simulador Piramide-Salarios'!$F$57:$J$74,5,0)),(IF(I448=("Inspector"),(VLOOKUP(I448,'Simulador Piramide-Salarios'!$F$57:$J$74,5,0)),(IF(I448=("Inspector Jefe"),(VLOOKUP(I448,'Simulador Piramide-Salarios'!$F$57:$J$74,5,0)),(IF((IF((VLOOKUP(I448,'Simulador Piramide-Salarios'!$F$57:$J$74,3,0))&gt;0,(VLOOKUP(I448,'Simulador Piramide-Salarios'!$F$57:$J$74,3,0)),(VLOOKUP(I448,'Simulador Piramide-Salarios'!$E$57:$J$74,5,0))))&gt;0,(IF((VLOOKUP(I448,'Simulador Piramide-Salarios'!$F$57:$J$74,3,0))&gt;0,(VLOOKUP(I448,'Simulador Piramide-Salarios'!$F$57:$J$74,3,0)),(VLOOKUP(I448,'Simulador Piramide-Salarios'!$E$57:$J$74,5,0)))),(VLOOKUP(I448,'Simulador Piramide-Salarios'!$D$57:$J$74,7,0)))))))))))))</f>
        <v>#N/A</v>
      </c>
      <c r="K448" s="200" t="e">
        <f t="shared" si="50"/>
        <v>#N/A</v>
      </c>
      <c r="L448" s="200" t="e">
        <f t="shared" si="51"/>
        <v>#N/A</v>
      </c>
      <c r="M448" s="211" t="e">
        <f t="shared" si="52"/>
        <v>#N/A</v>
      </c>
      <c r="N448" s="201" t="e">
        <f t="shared" si="53"/>
        <v>#N/A</v>
      </c>
      <c r="O448" s="198">
        <v>0</v>
      </c>
      <c r="P448" s="198">
        <v>0</v>
      </c>
      <c r="Q448" s="200" t="e">
        <f t="shared" si="54"/>
        <v>#N/A</v>
      </c>
      <c r="Z448" s="260"/>
    </row>
    <row r="449" spans="1:26" x14ac:dyDescent="0.25">
      <c r="A449" s="180">
        <f t="shared" si="55"/>
        <v>438</v>
      </c>
      <c r="B449" s="296"/>
      <c r="C449" s="306"/>
      <c r="D449" s="304"/>
      <c r="E449" s="305"/>
      <c r="F449" s="296"/>
      <c r="G449" s="216">
        <f t="shared" si="48"/>
        <v>0</v>
      </c>
      <c r="H449" s="279">
        <f t="shared" si="49"/>
        <v>0</v>
      </c>
      <c r="I449" s="280"/>
      <c r="J449" s="202" t="e">
        <f>IF(I449=("Comisario"),(VLOOKUP(I449,'Simulador Piramide-Salarios'!$F$57:$J$74,5,0)),(IF(I449=("Inspector General"),(VLOOKUP(I449,'Simulador Piramide-Salarios'!$F$57:$J$74,5,0)),(IF(I449=("Subinspector"),(VLOOKUP(I449,'Simulador Piramide-Salarios'!$F$57:$J$74,5,0)),(IF(I449=("Inspector"),(VLOOKUP(I449,'Simulador Piramide-Salarios'!$F$57:$J$74,5,0)),(IF(I449=("Inspector Jefe"),(VLOOKUP(I449,'Simulador Piramide-Salarios'!$F$57:$J$74,5,0)),(IF((IF((VLOOKUP(I449,'Simulador Piramide-Salarios'!$F$57:$J$74,3,0))&gt;0,(VLOOKUP(I449,'Simulador Piramide-Salarios'!$F$57:$J$74,3,0)),(VLOOKUP(I449,'Simulador Piramide-Salarios'!$E$57:$J$74,5,0))))&gt;0,(IF((VLOOKUP(I449,'Simulador Piramide-Salarios'!$F$57:$J$74,3,0))&gt;0,(VLOOKUP(I449,'Simulador Piramide-Salarios'!$F$57:$J$74,3,0)),(VLOOKUP(I449,'Simulador Piramide-Salarios'!$E$57:$J$74,5,0)))),(VLOOKUP(I449,'Simulador Piramide-Salarios'!$D$57:$J$74,7,0)))))))))))))</f>
        <v>#N/A</v>
      </c>
      <c r="K449" s="200" t="e">
        <f t="shared" si="50"/>
        <v>#N/A</v>
      </c>
      <c r="L449" s="200" t="e">
        <f t="shared" si="51"/>
        <v>#N/A</v>
      </c>
      <c r="M449" s="211" t="e">
        <f t="shared" si="52"/>
        <v>#N/A</v>
      </c>
      <c r="N449" s="201" t="e">
        <f t="shared" si="53"/>
        <v>#N/A</v>
      </c>
      <c r="O449" s="198">
        <v>0</v>
      </c>
      <c r="P449" s="198">
        <v>0</v>
      </c>
      <c r="Q449" s="200" t="e">
        <f t="shared" si="54"/>
        <v>#N/A</v>
      </c>
      <c r="Z449" s="260"/>
    </row>
    <row r="450" spans="1:26" x14ac:dyDescent="0.25">
      <c r="A450" s="180">
        <f t="shared" si="55"/>
        <v>439</v>
      </c>
      <c r="B450" s="296"/>
      <c r="C450" s="306"/>
      <c r="D450" s="304"/>
      <c r="E450" s="305"/>
      <c r="F450" s="296"/>
      <c r="G450" s="216">
        <f t="shared" si="48"/>
        <v>0</v>
      </c>
      <c r="H450" s="279">
        <f t="shared" si="49"/>
        <v>0</v>
      </c>
      <c r="I450" s="280"/>
      <c r="J450" s="202" t="e">
        <f>IF(I450=("Comisario"),(VLOOKUP(I450,'Simulador Piramide-Salarios'!$F$57:$J$74,5,0)),(IF(I450=("Inspector General"),(VLOOKUP(I450,'Simulador Piramide-Salarios'!$F$57:$J$74,5,0)),(IF(I450=("Subinspector"),(VLOOKUP(I450,'Simulador Piramide-Salarios'!$F$57:$J$74,5,0)),(IF(I450=("Inspector"),(VLOOKUP(I450,'Simulador Piramide-Salarios'!$F$57:$J$74,5,0)),(IF(I450=("Inspector Jefe"),(VLOOKUP(I450,'Simulador Piramide-Salarios'!$F$57:$J$74,5,0)),(IF((IF((VLOOKUP(I450,'Simulador Piramide-Salarios'!$F$57:$J$74,3,0))&gt;0,(VLOOKUP(I450,'Simulador Piramide-Salarios'!$F$57:$J$74,3,0)),(VLOOKUP(I450,'Simulador Piramide-Salarios'!$E$57:$J$74,5,0))))&gt;0,(IF((VLOOKUP(I450,'Simulador Piramide-Salarios'!$F$57:$J$74,3,0))&gt;0,(VLOOKUP(I450,'Simulador Piramide-Salarios'!$F$57:$J$74,3,0)),(VLOOKUP(I450,'Simulador Piramide-Salarios'!$E$57:$J$74,5,0)))),(VLOOKUP(I450,'Simulador Piramide-Salarios'!$D$57:$J$74,7,0)))))))))))))</f>
        <v>#N/A</v>
      </c>
      <c r="K450" s="200" t="e">
        <f t="shared" si="50"/>
        <v>#N/A</v>
      </c>
      <c r="L450" s="200" t="e">
        <f t="shared" si="51"/>
        <v>#N/A</v>
      </c>
      <c r="M450" s="211" t="e">
        <f t="shared" si="52"/>
        <v>#N/A</v>
      </c>
      <c r="N450" s="201" t="e">
        <f t="shared" si="53"/>
        <v>#N/A</v>
      </c>
      <c r="O450" s="198">
        <v>0</v>
      </c>
      <c r="P450" s="198">
        <v>0</v>
      </c>
      <c r="Q450" s="200" t="e">
        <f t="shared" si="54"/>
        <v>#N/A</v>
      </c>
      <c r="Z450" s="260"/>
    </row>
    <row r="451" spans="1:26" x14ac:dyDescent="0.25">
      <c r="A451" s="180">
        <f t="shared" si="55"/>
        <v>440</v>
      </c>
      <c r="B451" s="296"/>
      <c r="C451" s="306"/>
      <c r="D451" s="304"/>
      <c r="E451" s="305"/>
      <c r="F451" s="296"/>
      <c r="G451" s="216">
        <f t="shared" si="48"/>
        <v>0</v>
      </c>
      <c r="H451" s="279">
        <f t="shared" si="49"/>
        <v>0</v>
      </c>
      <c r="I451" s="280"/>
      <c r="J451" s="202" t="e">
        <f>IF(I451=("Comisario"),(VLOOKUP(I451,'Simulador Piramide-Salarios'!$F$57:$J$74,5,0)),(IF(I451=("Inspector General"),(VLOOKUP(I451,'Simulador Piramide-Salarios'!$F$57:$J$74,5,0)),(IF(I451=("Subinspector"),(VLOOKUP(I451,'Simulador Piramide-Salarios'!$F$57:$J$74,5,0)),(IF(I451=("Inspector"),(VLOOKUP(I451,'Simulador Piramide-Salarios'!$F$57:$J$74,5,0)),(IF(I451=("Inspector Jefe"),(VLOOKUP(I451,'Simulador Piramide-Salarios'!$F$57:$J$74,5,0)),(IF((IF((VLOOKUP(I451,'Simulador Piramide-Salarios'!$F$57:$J$74,3,0))&gt;0,(VLOOKUP(I451,'Simulador Piramide-Salarios'!$F$57:$J$74,3,0)),(VLOOKUP(I451,'Simulador Piramide-Salarios'!$E$57:$J$74,5,0))))&gt;0,(IF((VLOOKUP(I451,'Simulador Piramide-Salarios'!$F$57:$J$74,3,0))&gt;0,(VLOOKUP(I451,'Simulador Piramide-Salarios'!$F$57:$J$74,3,0)),(VLOOKUP(I451,'Simulador Piramide-Salarios'!$E$57:$J$74,5,0)))),(VLOOKUP(I451,'Simulador Piramide-Salarios'!$D$57:$J$74,7,0)))))))))))))</f>
        <v>#N/A</v>
      </c>
      <c r="K451" s="200" t="e">
        <f t="shared" si="50"/>
        <v>#N/A</v>
      </c>
      <c r="L451" s="200" t="e">
        <f t="shared" si="51"/>
        <v>#N/A</v>
      </c>
      <c r="M451" s="211" t="e">
        <f t="shared" si="52"/>
        <v>#N/A</v>
      </c>
      <c r="N451" s="201" t="e">
        <f t="shared" si="53"/>
        <v>#N/A</v>
      </c>
      <c r="O451" s="198">
        <v>0</v>
      </c>
      <c r="P451" s="198">
        <v>0</v>
      </c>
      <c r="Q451" s="200" t="e">
        <f t="shared" si="54"/>
        <v>#N/A</v>
      </c>
      <c r="Z451" s="260"/>
    </row>
    <row r="452" spans="1:26" x14ac:dyDescent="0.25">
      <c r="A452" s="180">
        <f t="shared" si="55"/>
        <v>441</v>
      </c>
      <c r="B452" s="296"/>
      <c r="C452" s="306"/>
      <c r="D452" s="304"/>
      <c r="E452" s="305"/>
      <c r="F452" s="296"/>
      <c r="G452" s="216">
        <f t="shared" si="48"/>
        <v>0</v>
      </c>
      <c r="H452" s="279">
        <f t="shared" si="49"/>
        <v>0</v>
      </c>
      <c r="I452" s="280"/>
      <c r="J452" s="202" t="e">
        <f>IF(I452=("Comisario"),(VLOOKUP(I452,'Simulador Piramide-Salarios'!$F$57:$J$74,5,0)),(IF(I452=("Inspector General"),(VLOOKUP(I452,'Simulador Piramide-Salarios'!$F$57:$J$74,5,0)),(IF(I452=("Subinspector"),(VLOOKUP(I452,'Simulador Piramide-Salarios'!$F$57:$J$74,5,0)),(IF(I452=("Inspector"),(VLOOKUP(I452,'Simulador Piramide-Salarios'!$F$57:$J$74,5,0)),(IF(I452=("Inspector Jefe"),(VLOOKUP(I452,'Simulador Piramide-Salarios'!$F$57:$J$74,5,0)),(IF((IF((VLOOKUP(I452,'Simulador Piramide-Salarios'!$F$57:$J$74,3,0))&gt;0,(VLOOKUP(I452,'Simulador Piramide-Salarios'!$F$57:$J$74,3,0)),(VLOOKUP(I452,'Simulador Piramide-Salarios'!$E$57:$J$74,5,0))))&gt;0,(IF((VLOOKUP(I452,'Simulador Piramide-Salarios'!$F$57:$J$74,3,0))&gt;0,(VLOOKUP(I452,'Simulador Piramide-Salarios'!$F$57:$J$74,3,0)),(VLOOKUP(I452,'Simulador Piramide-Salarios'!$E$57:$J$74,5,0)))),(VLOOKUP(I452,'Simulador Piramide-Salarios'!$D$57:$J$74,7,0)))))))))))))</f>
        <v>#N/A</v>
      </c>
      <c r="K452" s="200" t="e">
        <f t="shared" si="50"/>
        <v>#N/A</v>
      </c>
      <c r="L452" s="200" t="e">
        <f t="shared" si="51"/>
        <v>#N/A</v>
      </c>
      <c r="M452" s="211" t="e">
        <f t="shared" si="52"/>
        <v>#N/A</v>
      </c>
      <c r="N452" s="201" t="e">
        <f t="shared" si="53"/>
        <v>#N/A</v>
      </c>
      <c r="O452" s="198">
        <v>0</v>
      </c>
      <c r="P452" s="198">
        <v>0</v>
      </c>
      <c r="Q452" s="200" t="e">
        <f t="shared" si="54"/>
        <v>#N/A</v>
      </c>
      <c r="Z452" s="260"/>
    </row>
    <row r="453" spans="1:26" x14ac:dyDescent="0.25">
      <c r="A453" s="180">
        <f t="shared" si="55"/>
        <v>442</v>
      </c>
      <c r="B453" s="296"/>
      <c r="C453" s="306"/>
      <c r="D453" s="304"/>
      <c r="E453" s="305"/>
      <c r="F453" s="296"/>
      <c r="G453" s="216">
        <f t="shared" si="48"/>
        <v>0</v>
      </c>
      <c r="H453" s="279">
        <f t="shared" si="49"/>
        <v>0</v>
      </c>
      <c r="I453" s="280"/>
      <c r="J453" s="202" t="e">
        <f>IF(I453=("Comisario"),(VLOOKUP(I453,'Simulador Piramide-Salarios'!$F$57:$J$74,5,0)),(IF(I453=("Inspector General"),(VLOOKUP(I453,'Simulador Piramide-Salarios'!$F$57:$J$74,5,0)),(IF(I453=("Subinspector"),(VLOOKUP(I453,'Simulador Piramide-Salarios'!$F$57:$J$74,5,0)),(IF(I453=("Inspector"),(VLOOKUP(I453,'Simulador Piramide-Salarios'!$F$57:$J$74,5,0)),(IF(I453=("Inspector Jefe"),(VLOOKUP(I453,'Simulador Piramide-Salarios'!$F$57:$J$74,5,0)),(IF((IF((VLOOKUP(I453,'Simulador Piramide-Salarios'!$F$57:$J$74,3,0))&gt;0,(VLOOKUP(I453,'Simulador Piramide-Salarios'!$F$57:$J$74,3,0)),(VLOOKUP(I453,'Simulador Piramide-Salarios'!$E$57:$J$74,5,0))))&gt;0,(IF((VLOOKUP(I453,'Simulador Piramide-Salarios'!$F$57:$J$74,3,0))&gt;0,(VLOOKUP(I453,'Simulador Piramide-Salarios'!$F$57:$J$74,3,0)),(VLOOKUP(I453,'Simulador Piramide-Salarios'!$E$57:$J$74,5,0)))),(VLOOKUP(I453,'Simulador Piramide-Salarios'!$D$57:$J$74,7,0)))))))))))))</f>
        <v>#N/A</v>
      </c>
      <c r="K453" s="200" t="e">
        <f t="shared" si="50"/>
        <v>#N/A</v>
      </c>
      <c r="L453" s="200" t="e">
        <f t="shared" si="51"/>
        <v>#N/A</v>
      </c>
      <c r="M453" s="211" t="e">
        <f t="shared" si="52"/>
        <v>#N/A</v>
      </c>
      <c r="N453" s="201" t="e">
        <f t="shared" si="53"/>
        <v>#N/A</v>
      </c>
      <c r="O453" s="198">
        <v>0</v>
      </c>
      <c r="P453" s="198">
        <v>0</v>
      </c>
      <c r="Q453" s="200" t="e">
        <f t="shared" si="54"/>
        <v>#N/A</v>
      </c>
      <c r="Z453" s="260"/>
    </row>
    <row r="454" spans="1:26" x14ac:dyDescent="0.25">
      <c r="A454" s="180">
        <f t="shared" si="55"/>
        <v>443</v>
      </c>
      <c r="B454" s="296"/>
      <c r="C454" s="306"/>
      <c r="D454" s="304"/>
      <c r="E454" s="305"/>
      <c r="F454" s="296"/>
      <c r="G454" s="216">
        <f t="shared" si="48"/>
        <v>0</v>
      </c>
      <c r="H454" s="279">
        <f t="shared" si="49"/>
        <v>0</v>
      </c>
      <c r="I454" s="280"/>
      <c r="J454" s="202" t="e">
        <f>IF(I454=("Comisario"),(VLOOKUP(I454,'Simulador Piramide-Salarios'!$F$57:$J$74,5,0)),(IF(I454=("Inspector General"),(VLOOKUP(I454,'Simulador Piramide-Salarios'!$F$57:$J$74,5,0)),(IF(I454=("Subinspector"),(VLOOKUP(I454,'Simulador Piramide-Salarios'!$F$57:$J$74,5,0)),(IF(I454=("Inspector"),(VLOOKUP(I454,'Simulador Piramide-Salarios'!$F$57:$J$74,5,0)),(IF(I454=("Inspector Jefe"),(VLOOKUP(I454,'Simulador Piramide-Salarios'!$F$57:$J$74,5,0)),(IF((IF((VLOOKUP(I454,'Simulador Piramide-Salarios'!$F$57:$J$74,3,0))&gt;0,(VLOOKUP(I454,'Simulador Piramide-Salarios'!$F$57:$J$74,3,0)),(VLOOKUP(I454,'Simulador Piramide-Salarios'!$E$57:$J$74,5,0))))&gt;0,(IF((VLOOKUP(I454,'Simulador Piramide-Salarios'!$F$57:$J$74,3,0))&gt;0,(VLOOKUP(I454,'Simulador Piramide-Salarios'!$F$57:$J$74,3,0)),(VLOOKUP(I454,'Simulador Piramide-Salarios'!$E$57:$J$74,5,0)))),(VLOOKUP(I454,'Simulador Piramide-Salarios'!$D$57:$J$74,7,0)))))))))))))</f>
        <v>#N/A</v>
      </c>
      <c r="K454" s="200" t="e">
        <f t="shared" si="50"/>
        <v>#N/A</v>
      </c>
      <c r="L454" s="200" t="e">
        <f t="shared" si="51"/>
        <v>#N/A</v>
      </c>
      <c r="M454" s="211" t="e">
        <f t="shared" si="52"/>
        <v>#N/A</v>
      </c>
      <c r="N454" s="201" t="e">
        <f t="shared" si="53"/>
        <v>#N/A</v>
      </c>
      <c r="O454" s="198">
        <v>0</v>
      </c>
      <c r="P454" s="198">
        <v>0</v>
      </c>
      <c r="Q454" s="200" t="e">
        <f t="shared" si="54"/>
        <v>#N/A</v>
      </c>
      <c r="Z454" s="260"/>
    </row>
    <row r="455" spans="1:26" x14ac:dyDescent="0.25">
      <c r="A455" s="180">
        <f t="shared" si="55"/>
        <v>444</v>
      </c>
      <c r="B455" s="296"/>
      <c r="C455" s="306"/>
      <c r="D455" s="304"/>
      <c r="E455" s="305"/>
      <c r="F455" s="296"/>
      <c r="G455" s="216">
        <f t="shared" si="48"/>
        <v>0</v>
      </c>
      <c r="H455" s="279">
        <f t="shared" si="49"/>
        <v>0</v>
      </c>
      <c r="I455" s="280"/>
      <c r="J455" s="202" t="e">
        <f>IF(I455=("Comisario"),(VLOOKUP(I455,'Simulador Piramide-Salarios'!$F$57:$J$74,5,0)),(IF(I455=("Inspector General"),(VLOOKUP(I455,'Simulador Piramide-Salarios'!$F$57:$J$74,5,0)),(IF(I455=("Subinspector"),(VLOOKUP(I455,'Simulador Piramide-Salarios'!$F$57:$J$74,5,0)),(IF(I455=("Inspector"),(VLOOKUP(I455,'Simulador Piramide-Salarios'!$F$57:$J$74,5,0)),(IF(I455=("Inspector Jefe"),(VLOOKUP(I455,'Simulador Piramide-Salarios'!$F$57:$J$74,5,0)),(IF((IF((VLOOKUP(I455,'Simulador Piramide-Salarios'!$F$57:$J$74,3,0))&gt;0,(VLOOKUP(I455,'Simulador Piramide-Salarios'!$F$57:$J$74,3,0)),(VLOOKUP(I455,'Simulador Piramide-Salarios'!$E$57:$J$74,5,0))))&gt;0,(IF((VLOOKUP(I455,'Simulador Piramide-Salarios'!$F$57:$J$74,3,0))&gt;0,(VLOOKUP(I455,'Simulador Piramide-Salarios'!$F$57:$J$74,3,0)),(VLOOKUP(I455,'Simulador Piramide-Salarios'!$E$57:$J$74,5,0)))),(VLOOKUP(I455,'Simulador Piramide-Salarios'!$D$57:$J$74,7,0)))))))))))))</f>
        <v>#N/A</v>
      </c>
      <c r="K455" s="200" t="e">
        <f t="shared" si="50"/>
        <v>#N/A</v>
      </c>
      <c r="L455" s="200" t="e">
        <f t="shared" si="51"/>
        <v>#N/A</v>
      </c>
      <c r="M455" s="211" t="e">
        <f t="shared" si="52"/>
        <v>#N/A</v>
      </c>
      <c r="N455" s="201" t="e">
        <f t="shared" si="53"/>
        <v>#N/A</v>
      </c>
      <c r="O455" s="198">
        <v>0</v>
      </c>
      <c r="P455" s="198">
        <v>0</v>
      </c>
      <c r="Q455" s="200" t="e">
        <f t="shared" si="54"/>
        <v>#N/A</v>
      </c>
      <c r="Z455" s="260"/>
    </row>
    <row r="456" spans="1:26" x14ac:dyDescent="0.25">
      <c r="A456" s="180">
        <f t="shared" si="55"/>
        <v>445</v>
      </c>
      <c r="B456" s="296"/>
      <c r="C456" s="306"/>
      <c r="D456" s="304"/>
      <c r="E456" s="305"/>
      <c r="F456" s="296"/>
      <c r="G456" s="216">
        <f t="shared" si="48"/>
        <v>0</v>
      </c>
      <c r="H456" s="279">
        <f t="shared" si="49"/>
        <v>0</v>
      </c>
      <c r="I456" s="280"/>
      <c r="J456" s="202" t="e">
        <f>IF(I456=("Comisario"),(VLOOKUP(I456,'Simulador Piramide-Salarios'!$F$57:$J$74,5,0)),(IF(I456=("Inspector General"),(VLOOKUP(I456,'Simulador Piramide-Salarios'!$F$57:$J$74,5,0)),(IF(I456=("Subinspector"),(VLOOKUP(I456,'Simulador Piramide-Salarios'!$F$57:$J$74,5,0)),(IF(I456=("Inspector"),(VLOOKUP(I456,'Simulador Piramide-Salarios'!$F$57:$J$74,5,0)),(IF(I456=("Inspector Jefe"),(VLOOKUP(I456,'Simulador Piramide-Salarios'!$F$57:$J$74,5,0)),(IF((IF((VLOOKUP(I456,'Simulador Piramide-Salarios'!$F$57:$J$74,3,0))&gt;0,(VLOOKUP(I456,'Simulador Piramide-Salarios'!$F$57:$J$74,3,0)),(VLOOKUP(I456,'Simulador Piramide-Salarios'!$E$57:$J$74,5,0))))&gt;0,(IF((VLOOKUP(I456,'Simulador Piramide-Salarios'!$F$57:$J$74,3,0))&gt;0,(VLOOKUP(I456,'Simulador Piramide-Salarios'!$F$57:$J$74,3,0)),(VLOOKUP(I456,'Simulador Piramide-Salarios'!$E$57:$J$74,5,0)))),(VLOOKUP(I456,'Simulador Piramide-Salarios'!$D$57:$J$74,7,0)))))))))))))</f>
        <v>#N/A</v>
      </c>
      <c r="K456" s="200" t="e">
        <f t="shared" si="50"/>
        <v>#N/A</v>
      </c>
      <c r="L456" s="200" t="e">
        <f t="shared" si="51"/>
        <v>#N/A</v>
      </c>
      <c r="M456" s="211" t="e">
        <f t="shared" si="52"/>
        <v>#N/A</v>
      </c>
      <c r="N456" s="201" t="e">
        <f t="shared" si="53"/>
        <v>#N/A</v>
      </c>
      <c r="O456" s="198">
        <v>0</v>
      </c>
      <c r="P456" s="198">
        <v>0</v>
      </c>
      <c r="Q456" s="200" t="e">
        <f t="shared" si="54"/>
        <v>#N/A</v>
      </c>
      <c r="Z456" s="260"/>
    </row>
    <row r="457" spans="1:26" x14ac:dyDescent="0.25">
      <c r="A457" s="180">
        <f t="shared" si="55"/>
        <v>446</v>
      </c>
      <c r="B457" s="296"/>
      <c r="C457" s="306"/>
      <c r="D457" s="304"/>
      <c r="E457" s="305"/>
      <c r="F457" s="296"/>
      <c r="G457" s="216">
        <f t="shared" si="48"/>
        <v>0</v>
      </c>
      <c r="H457" s="279">
        <f t="shared" si="49"/>
        <v>0</v>
      </c>
      <c r="I457" s="280"/>
      <c r="J457" s="202" t="e">
        <f>IF(I457=("Comisario"),(VLOOKUP(I457,'Simulador Piramide-Salarios'!$F$57:$J$74,5,0)),(IF(I457=("Inspector General"),(VLOOKUP(I457,'Simulador Piramide-Salarios'!$F$57:$J$74,5,0)),(IF(I457=("Subinspector"),(VLOOKUP(I457,'Simulador Piramide-Salarios'!$F$57:$J$74,5,0)),(IF(I457=("Inspector"),(VLOOKUP(I457,'Simulador Piramide-Salarios'!$F$57:$J$74,5,0)),(IF(I457=("Inspector Jefe"),(VLOOKUP(I457,'Simulador Piramide-Salarios'!$F$57:$J$74,5,0)),(IF((IF((VLOOKUP(I457,'Simulador Piramide-Salarios'!$F$57:$J$74,3,0))&gt;0,(VLOOKUP(I457,'Simulador Piramide-Salarios'!$F$57:$J$74,3,0)),(VLOOKUP(I457,'Simulador Piramide-Salarios'!$E$57:$J$74,5,0))))&gt;0,(IF((VLOOKUP(I457,'Simulador Piramide-Salarios'!$F$57:$J$74,3,0))&gt;0,(VLOOKUP(I457,'Simulador Piramide-Salarios'!$F$57:$J$74,3,0)),(VLOOKUP(I457,'Simulador Piramide-Salarios'!$E$57:$J$74,5,0)))),(VLOOKUP(I457,'Simulador Piramide-Salarios'!$D$57:$J$74,7,0)))))))))))))</f>
        <v>#N/A</v>
      </c>
      <c r="K457" s="200" t="e">
        <f t="shared" si="50"/>
        <v>#N/A</v>
      </c>
      <c r="L457" s="200" t="e">
        <f t="shared" si="51"/>
        <v>#N/A</v>
      </c>
      <c r="M457" s="211" t="e">
        <f t="shared" si="52"/>
        <v>#N/A</v>
      </c>
      <c r="N457" s="201" t="e">
        <f t="shared" si="53"/>
        <v>#N/A</v>
      </c>
      <c r="O457" s="198">
        <v>0</v>
      </c>
      <c r="P457" s="198">
        <v>0</v>
      </c>
      <c r="Q457" s="200" t="e">
        <f t="shared" si="54"/>
        <v>#N/A</v>
      </c>
      <c r="Z457" s="260"/>
    </row>
    <row r="458" spans="1:26" x14ac:dyDescent="0.25">
      <c r="A458" s="180">
        <f t="shared" si="55"/>
        <v>447</v>
      </c>
      <c r="B458" s="296"/>
      <c r="C458" s="306"/>
      <c r="D458" s="304"/>
      <c r="E458" s="305"/>
      <c r="F458" s="296"/>
      <c r="G458" s="216">
        <f t="shared" si="48"/>
        <v>0</v>
      </c>
      <c r="H458" s="279">
        <f t="shared" si="49"/>
        <v>0</v>
      </c>
      <c r="I458" s="280"/>
      <c r="J458" s="202" t="e">
        <f>IF(I458=("Comisario"),(VLOOKUP(I458,'Simulador Piramide-Salarios'!$F$57:$J$74,5,0)),(IF(I458=("Inspector General"),(VLOOKUP(I458,'Simulador Piramide-Salarios'!$F$57:$J$74,5,0)),(IF(I458=("Subinspector"),(VLOOKUP(I458,'Simulador Piramide-Salarios'!$F$57:$J$74,5,0)),(IF(I458=("Inspector"),(VLOOKUP(I458,'Simulador Piramide-Salarios'!$F$57:$J$74,5,0)),(IF(I458=("Inspector Jefe"),(VLOOKUP(I458,'Simulador Piramide-Salarios'!$F$57:$J$74,5,0)),(IF((IF((VLOOKUP(I458,'Simulador Piramide-Salarios'!$F$57:$J$74,3,0))&gt;0,(VLOOKUP(I458,'Simulador Piramide-Salarios'!$F$57:$J$74,3,0)),(VLOOKUP(I458,'Simulador Piramide-Salarios'!$E$57:$J$74,5,0))))&gt;0,(IF((VLOOKUP(I458,'Simulador Piramide-Salarios'!$F$57:$J$74,3,0))&gt;0,(VLOOKUP(I458,'Simulador Piramide-Salarios'!$F$57:$J$74,3,0)),(VLOOKUP(I458,'Simulador Piramide-Salarios'!$E$57:$J$74,5,0)))),(VLOOKUP(I458,'Simulador Piramide-Salarios'!$D$57:$J$74,7,0)))))))))))))</f>
        <v>#N/A</v>
      </c>
      <c r="K458" s="200" t="e">
        <f t="shared" si="50"/>
        <v>#N/A</v>
      </c>
      <c r="L458" s="200" t="e">
        <f t="shared" si="51"/>
        <v>#N/A</v>
      </c>
      <c r="M458" s="211" t="e">
        <f t="shared" si="52"/>
        <v>#N/A</v>
      </c>
      <c r="N458" s="201" t="e">
        <f t="shared" si="53"/>
        <v>#N/A</v>
      </c>
      <c r="O458" s="198">
        <v>0</v>
      </c>
      <c r="P458" s="198">
        <v>0</v>
      </c>
      <c r="Q458" s="200" t="e">
        <f t="shared" si="54"/>
        <v>#N/A</v>
      </c>
      <c r="Z458" s="260"/>
    </row>
    <row r="459" spans="1:26" x14ac:dyDescent="0.25">
      <c r="A459" s="180">
        <f t="shared" si="55"/>
        <v>448</v>
      </c>
      <c r="B459" s="296"/>
      <c r="C459" s="306"/>
      <c r="D459" s="304"/>
      <c r="E459" s="305"/>
      <c r="F459" s="296"/>
      <c r="G459" s="216">
        <f t="shared" si="48"/>
        <v>0</v>
      </c>
      <c r="H459" s="279">
        <f t="shared" si="49"/>
        <v>0</v>
      </c>
      <c r="I459" s="280"/>
      <c r="J459" s="202" t="e">
        <f>IF(I459=("Comisario"),(VLOOKUP(I459,'Simulador Piramide-Salarios'!$F$57:$J$74,5,0)),(IF(I459=("Inspector General"),(VLOOKUP(I459,'Simulador Piramide-Salarios'!$F$57:$J$74,5,0)),(IF(I459=("Subinspector"),(VLOOKUP(I459,'Simulador Piramide-Salarios'!$F$57:$J$74,5,0)),(IF(I459=("Inspector"),(VLOOKUP(I459,'Simulador Piramide-Salarios'!$F$57:$J$74,5,0)),(IF(I459=("Inspector Jefe"),(VLOOKUP(I459,'Simulador Piramide-Salarios'!$F$57:$J$74,5,0)),(IF((IF((VLOOKUP(I459,'Simulador Piramide-Salarios'!$F$57:$J$74,3,0))&gt;0,(VLOOKUP(I459,'Simulador Piramide-Salarios'!$F$57:$J$74,3,0)),(VLOOKUP(I459,'Simulador Piramide-Salarios'!$E$57:$J$74,5,0))))&gt;0,(IF((VLOOKUP(I459,'Simulador Piramide-Salarios'!$F$57:$J$74,3,0))&gt;0,(VLOOKUP(I459,'Simulador Piramide-Salarios'!$F$57:$J$74,3,0)),(VLOOKUP(I459,'Simulador Piramide-Salarios'!$E$57:$J$74,5,0)))),(VLOOKUP(I459,'Simulador Piramide-Salarios'!$D$57:$J$74,7,0)))))))))))))</f>
        <v>#N/A</v>
      </c>
      <c r="K459" s="200" t="e">
        <f t="shared" si="50"/>
        <v>#N/A</v>
      </c>
      <c r="L459" s="200" t="e">
        <f t="shared" si="51"/>
        <v>#N/A</v>
      </c>
      <c r="M459" s="211" t="e">
        <f t="shared" si="52"/>
        <v>#N/A</v>
      </c>
      <c r="N459" s="201" t="e">
        <f t="shared" si="53"/>
        <v>#N/A</v>
      </c>
      <c r="O459" s="198">
        <v>0</v>
      </c>
      <c r="P459" s="198">
        <v>0</v>
      </c>
      <c r="Q459" s="200" t="e">
        <f t="shared" si="54"/>
        <v>#N/A</v>
      </c>
      <c r="Z459" s="260"/>
    </row>
    <row r="460" spans="1:26" x14ac:dyDescent="0.25">
      <c r="A460" s="180">
        <f t="shared" si="55"/>
        <v>449</v>
      </c>
      <c r="B460" s="296"/>
      <c r="C460" s="306"/>
      <c r="D460" s="304"/>
      <c r="E460" s="305"/>
      <c r="F460" s="296"/>
      <c r="G460" s="216">
        <f t="shared" si="48"/>
        <v>0</v>
      </c>
      <c r="H460" s="279">
        <f t="shared" si="49"/>
        <v>0</v>
      </c>
      <c r="I460" s="280"/>
      <c r="J460" s="202" t="e">
        <f>IF(I460=("Comisario"),(VLOOKUP(I460,'Simulador Piramide-Salarios'!$F$57:$J$74,5,0)),(IF(I460=("Inspector General"),(VLOOKUP(I460,'Simulador Piramide-Salarios'!$F$57:$J$74,5,0)),(IF(I460=("Subinspector"),(VLOOKUP(I460,'Simulador Piramide-Salarios'!$F$57:$J$74,5,0)),(IF(I460=("Inspector"),(VLOOKUP(I460,'Simulador Piramide-Salarios'!$F$57:$J$74,5,0)),(IF(I460=("Inspector Jefe"),(VLOOKUP(I460,'Simulador Piramide-Salarios'!$F$57:$J$74,5,0)),(IF((IF((VLOOKUP(I460,'Simulador Piramide-Salarios'!$F$57:$J$74,3,0))&gt;0,(VLOOKUP(I460,'Simulador Piramide-Salarios'!$F$57:$J$74,3,0)),(VLOOKUP(I460,'Simulador Piramide-Salarios'!$E$57:$J$74,5,0))))&gt;0,(IF((VLOOKUP(I460,'Simulador Piramide-Salarios'!$F$57:$J$74,3,0))&gt;0,(VLOOKUP(I460,'Simulador Piramide-Salarios'!$F$57:$J$74,3,0)),(VLOOKUP(I460,'Simulador Piramide-Salarios'!$E$57:$J$74,5,0)))),(VLOOKUP(I460,'Simulador Piramide-Salarios'!$D$57:$J$74,7,0)))))))))))))</f>
        <v>#N/A</v>
      </c>
      <c r="K460" s="200" t="e">
        <f t="shared" si="50"/>
        <v>#N/A</v>
      </c>
      <c r="L460" s="200" t="e">
        <f t="shared" si="51"/>
        <v>#N/A</v>
      </c>
      <c r="M460" s="211" t="e">
        <f t="shared" si="52"/>
        <v>#N/A</v>
      </c>
      <c r="N460" s="201" t="e">
        <f t="shared" si="53"/>
        <v>#N/A</v>
      </c>
      <c r="O460" s="198">
        <v>0</v>
      </c>
      <c r="P460" s="198">
        <v>0</v>
      </c>
      <c r="Q460" s="200" t="e">
        <f t="shared" si="54"/>
        <v>#N/A</v>
      </c>
      <c r="Z460" s="260"/>
    </row>
    <row r="461" spans="1:26" x14ac:dyDescent="0.25">
      <c r="A461" s="180">
        <f t="shared" si="55"/>
        <v>450</v>
      </c>
      <c r="B461" s="296"/>
      <c r="C461" s="306"/>
      <c r="D461" s="304"/>
      <c r="E461" s="305"/>
      <c r="F461" s="296"/>
      <c r="G461" s="216">
        <f t="shared" ref="G461:G511" si="56">+I461</f>
        <v>0</v>
      </c>
      <c r="H461" s="279">
        <f t="shared" ref="H461:H511" si="57">E461+F461</f>
        <v>0</v>
      </c>
      <c r="I461" s="280"/>
      <c r="J461" s="202" t="e">
        <f>IF(I461=("Comisario"),(VLOOKUP(I461,'Simulador Piramide-Salarios'!$F$57:$J$74,5,0)),(IF(I461=("Inspector General"),(VLOOKUP(I461,'Simulador Piramide-Salarios'!$F$57:$J$74,5,0)),(IF(I461=("Subinspector"),(VLOOKUP(I461,'Simulador Piramide-Salarios'!$F$57:$J$74,5,0)),(IF(I461=("Inspector"),(VLOOKUP(I461,'Simulador Piramide-Salarios'!$F$57:$J$74,5,0)),(IF(I461=("Inspector Jefe"),(VLOOKUP(I461,'Simulador Piramide-Salarios'!$F$57:$J$74,5,0)),(IF((IF((VLOOKUP(I461,'Simulador Piramide-Salarios'!$F$57:$J$74,3,0))&gt;0,(VLOOKUP(I461,'Simulador Piramide-Salarios'!$F$57:$J$74,3,0)),(VLOOKUP(I461,'Simulador Piramide-Salarios'!$E$57:$J$74,5,0))))&gt;0,(IF((VLOOKUP(I461,'Simulador Piramide-Salarios'!$F$57:$J$74,3,0))&gt;0,(VLOOKUP(I461,'Simulador Piramide-Salarios'!$F$57:$J$74,3,0)),(VLOOKUP(I461,'Simulador Piramide-Salarios'!$E$57:$J$74,5,0)))),(VLOOKUP(I461,'Simulador Piramide-Salarios'!$D$57:$J$74,7,0)))))))))))))</f>
        <v>#N/A</v>
      </c>
      <c r="K461" s="200" t="e">
        <f t="shared" ref="K461:K511" si="58">J461-H461</f>
        <v>#N/A</v>
      </c>
      <c r="L461" s="200" t="e">
        <f t="shared" ref="L461:L511" si="59">K461*L$8</f>
        <v>#N/A</v>
      </c>
      <c r="M461" s="211" t="e">
        <f t="shared" ref="M461:M511" si="60">K461/H461</f>
        <v>#N/A</v>
      </c>
      <c r="N461" s="201" t="e">
        <f t="shared" ref="N461:N511" si="61">IF(H461-J461&lt;=0,0,H461-J461)</f>
        <v>#N/A</v>
      </c>
      <c r="O461" s="198">
        <v>0</v>
      </c>
      <c r="P461" s="198">
        <v>0</v>
      </c>
      <c r="Q461" s="200" t="e">
        <f t="shared" ref="Q461:Q511" si="62">IF(L461&lt;=0,0,L461)</f>
        <v>#N/A</v>
      </c>
      <c r="Z461" s="260"/>
    </row>
    <row r="462" spans="1:26" x14ac:dyDescent="0.25">
      <c r="A462" s="180">
        <f t="shared" si="55"/>
        <v>451</v>
      </c>
      <c r="B462" s="296"/>
      <c r="C462" s="306"/>
      <c r="D462" s="304"/>
      <c r="E462" s="305"/>
      <c r="F462" s="296"/>
      <c r="G462" s="216">
        <f t="shared" si="56"/>
        <v>0</v>
      </c>
      <c r="H462" s="279">
        <f t="shared" si="57"/>
        <v>0</v>
      </c>
      <c r="I462" s="280"/>
      <c r="J462" s="202" t="e">
        <f>IF(I462=("Comisario"),(VLOOKUP(I462,'Simulador Piramide-Salarios'!$F$57:$J$74,5,0)),(IF(I462=("Inspector General"),(VLOOKUP(I462,'Simulador Piramide-Salarios'!$F$57:$J$74,5,0)),(IF(I462=("Subinspector"),(VLOOKUP(I462,'Simulador Piramide-Salarios'!$F$57:$J$74,5,0)),(IF(I462=("Inspector"),(VLOOKUP(I462,'Simulador Piramide-Salarios'!$F$57:$J$74,5,0)),(IF(I462=("Inspector Jefe"),(VLOOKUP(I462,'Simulador Piramide-Salarios'!$F$57:$J$74,5,0)),(IF((IF((VLOOKUP(I462,'Simulador Piramide-Salarios'!$F$57:$J$74,3,0))&gt;0,(VLOOKUP(I462,'Simulador Piramide-Salarios'!$F$57:$J$74,3,0)),(VLOOKUP(I462,'Simulador Piramide-Salarios'!$E$57:$J$74,5,0))))&gt;0,(IF((VLOOKUP(I462,'Simulador Piramide-Salarios'!$F$57:$J$74,3,0))&gt;0,(VLOOKUP(I462,'Simulador Piramide-Salarios'!$F$57:$J$74,3,0)),(VLOOKUP(I462,'Simulador Piramide-Salarios'!$E$57:$J$74,5,0)))),(VLOOKUP(I462,'Simulador Piramide-Salarios'!$D$57:$J$74,7,0)))))))))))))</f>
        <v>#N/A</v>
      </c>
      <c r="K462" s="200" t="e">
        <f t="shared" si="58"/>
        <v>#N/A</v>
      </c>
      <c r="L462" s="200" t="e">
        <f t="shared" si="59"/>
        <v>#N/A</v>
      </c>
      <c r="M462" s="211" t="e">
        <f t="shared" si="60"/>
        <v>#N/A</v>
      </c>
      <c r="N462" s="201" t="e">
        <f t="shared" si="61"/>
        <v>#N/A</v>
      </c>
      <c r="O462" s="198">
        <v>0</v>
      </c>
      <c r="P462" s="198">
        <v>0</v>
      </c>
      <c r="Q462" s="200" t="e">
        <f t="shared" si="62"/>
        <v>#N/A</v>
      </c>
      <c r="Z462" s="260"/>
    </row>
    <row r="463" spans="1:26" x14ac:dyDescent="0.25">
      <c r="A463" s="180">
        <f t="shared" si="55"/>
        <v>452</v>
      </c>
      <c r="B463" s="296"/>
      <c r="C463" s="306"/>
      <c r="D463" s="304"/>
      <c r="E463" s="305"/>
      <c r="F463" s="296"/>
      <c r="G463" s="216">
        <f t="shared" si="56"/>
        <v>0</v>
      </c>
      <c r="H463" s="279">
        <f t="shared" si="57"/>
        <v>0</v>
      </c>
      <c r="I463" s="280"/>
      <c r="J463" s="202" t="e">
        <f>IF(I463=("Comisario"),(VLOOKUP(I463,'Simulador Piramide-Salarios'!$F$57:$J$74,5,0)),(IF(I463=("Inspector General"),(VLOOKUP(I463,'Simulador Piramide-Salarios'!$F$57:$J$74,5,0)),(IF(I463=("Subinspector"),(VLOOKUP(I463,'Simulador Piramide-Salarios'!$F$57:$J$74,5,0)),(IF(I463=("Inspector"),(VLOOKUP(I463,'Simulador Piramide-Salarios'!$F$57:$J$74,5,0)),(IF(I463=("Inspector Jefe"),(VLOOKUP(I463,'Simulador Piramide-Salarios'!$F$57:$J$74,5,0)),(IF((IF((VLOOKUP(I463,'Simulador Piramide-Salarios'!$F$57:$J$74,3,0))&gt;0,(VLOOKUP(I463,'Simulador Piramide-Salarios'!$F$57:$J$74,3,0)),(VLOOKUP(I463,'Simulador Piramide-Salarios'!$E$57:$J$74,5,0))))&gt;0,(IF((VLOOKUP(I463,'Simulador Piramide-Salarios'!$F$57:$J$74,3,0))&gt;0,(VLOOKUP(I463,'Simulador Piramide-Salarios'!$F$57:$J$74,3,0)),(VLOOKUP(I463,'Simulador Piramide-Salarios'!$E$57:$J$74,5,0)))),(VLOOKUP(I463,'Simulador Piramide-Salarios'!$D$57:$J$74,7,0)))))))))))))</f>
        <v>#N/A</v>
      </c>
      <c r="K463" s="200" t="e">
        <f t="shared" si="58"/>
        <v>#N/A</v>
      </c>
      <c r="L463" s="200" t="e">
        <f t="shared" si="59"/>
        <v>#N/A</v>
      </c>
      <c r="M463" s="211" t="e">
        <f t="shared" si="60"/>
        <v>#N/A</v>
      </c>
      <c r="N463" s="201" t="e">
        <f t="shared" si="61"/>
        <v>#N/A</v>
      </c>
      <c r="O463" s="198">
        <v>0</v>
      </c>
      <c r="P463" s="198">
        <v>0</v>
      </c>
      <c r="Q463" s="200" t="e">
        <f t="shared" si="62"/>
        <v>#N/A</v>
      </c>
      <c r="Z463" s="260"/>
    </row>
    <row r="464" spans="1:26" x14ac:dyDescent="0.25">
      <c r="A464" s="180">
        <f t="shared" si="55"/>
        <v>453</v>
      </c>
      <c r="B464" s="296"/>
      <c r="C464" s="306"/>
      <c r="D464" s="304"/>
      <c r="E464" s="305"/>
      <c r="F464" s="296"/>
      <c r="G464" s="216">
        <f t="shared" si="56"/>
        <v>0</v>
      </c>
      <c r="H464" s="279">
        <f t="shared" si="57"/>
        <v>0</v>
      </c>
      <c r="I464" s="280"/>
      <c r="J464" s="202" t="e">
        <f>IF(I464=("Comisario"),(VLOOKUP(I464,'Simulador Piramide-Salarios'!$F$57:$J$74,5,0)),(IF(I464=("Inspector General"),(VLOOKUP(I464,'Simulador Piramide-Salarios'!$F$57:$J$74,5,0)),(IF(I464=("Subinspector"),(VLOOKUP(I464,'Simulador Piramide-Salarios'!$F$57:$J$74,5,0)),(IF(I464=("Inspector"),(VLOOKUP(I464,'Simulador Piramide-Salarios'!$F$57:$J$74,5,0)),(IF(I464=("Inspector Jefe"),(VLOOKUP(I464,'Simulador Piramide-Salarios'!$F$57:$J$74,5,0)),(IF((IF((VLOOKUP(I464,'Simulador Piramide-Salarios'!$F$57:$J$74,3,0))&gt;0,(VLOOKUP(I464,'Simulador Piramide-Salarios'!$F$57:$J$74,3,0)),(VLOOKUP(I464,'Simulador Piramide-Salarios'!$E$57:$J$74,5,0))))&gt;0,(IF((VLOOKUP(I464,'Simulador Piramide-Salarios'!$F$57:$J$74,3,0))&gt;0,(VLOOKUP(I464,'Simulador Piramide-Salarios'!$F$57:$J$74,3,0)),(VLOOKUP(I464,'Simulador Piramide-Salarios'!$E$57:$J$74,5,0)))),(VLOOKUP(I464,'Simulador Piramide-Salarios'!$D$57:$J$74,7,0)))))))))))))</f>
        <v>#N/A</v>
      </c>
      <c r="K464" s="200" t="e">
        <f t="shared" si="58"/>
        <v>#N/A</v>
      </c>
      <c r="L464" s="200" t="e">
        <f t="shared" si="59"/>
        <v>#N/A</v>
      </c>
      <c r="M464" s="211" t="e">
        <f t="shared" si="60"/>
        <v>#N/A</v>
      </c>
      <c r="N464" s="201" t="e">
        <f t="shared" si="61"/>
        <v>#N/A</v>
      </c>
      <c r="O464" s="198">
        <v>0</v>
      </c>
      <c r="P464" s="198">
        <v>0</v>
      </c>
      <c r="Q464" s="200" t="e">
        <f t="shared" si="62"/>
        <v>#N/A</v>
      </c>
      <c r="Z464" s="260"/>
    </row>
    <row r="465" spans="1:26" x14ac:dyDescent="0.25">
      <c r="A465" s="180">
        <f t="shared" si="55"/>
        <v>454</v>
      </c>
      <c r="B465" s="296"/>
      <c r="C465" s="306"/>
      <c r="D465" s="304"/>
      <c r="E465" s="305"/>
      <c r="F465" s="296"/>
      <c r="G465" s="216">
        <f t="shared" si="56"/>
        <v>0</v>
      </c>
      <c r="H465" s="279">
        <f t="shared" si="57"/>
        <v>0</v>
      </c>
      <c r="I465" s="280"/>
      <c r="J465" s="202" t="e">
        <f>IF(I465=("Comisario"),(VLOOKUP(I465,'Simulador Piramide-Salarios'!$F$57:$J$74,5,0)),(IF(I465=("Inspector General"),(VLOOKUP(I465,'Simulador Piramide-Salarios'!$F$57:$J$74,5,0)),(IF(I465=("Subinspector"),(VLOOKUP(I465,'Simulador Piramide-Salarios'!$F$57:$J$74,5,0)),(IF(I465=("Inspector"),(VLOOKUP(I465,'Simulador Piramide-Salarios'!$F$57:$J$74,5,0)),(IF(I465=("Inspector Jefe"),(VLOOKUP(I465,'Simulador Piramide-Salarios'!$F$57:$J$74,5,0)),(IF((IF((VLOOKUP(I465,'Simulador Piramide-Salarios'!$F$57:$J$74,3,0))&gt;0,(VLOOKUP(I465,'Simulador Piramide-Salarios'!$F$57:$J$74,3,0)),(VLOOKUP(I465,'Simulador Piramide-Salarios'!$E$57:$J$74,5,0))))&gt;0,(IF((VLOOKUP(I465,'Simulador Piramide-Salarios'!$F$57:$J$74,3,0))&gt;0,(VLOOKUP(I465,'Simulador Piramide-Salarios'!$F$57:$J$74,3,0)),(VLOOKUP(I465,'Simulador Piramide-Salarios'!$E$57:$J$74,5,0)))),(VLOOKUP(I465,'Simulador Piramide-Salarios'!$D$57:$J$74,7,0)))))))))))))</f>
        <v>#N/A</v>
      </c>
      <c r="K465" s="200" t="e">
        <f t="shared" si="58"/>
        <v>#N/A</v>
      </c>
      <c r="L465" s="200" t="e">
        <f t="shared" si="59"/>
        <v>#N/A</v>
      </c>
      <c r="M465" s="211" t="e">
        <f t="shared" si="60"/>
        <v>#N/A</v>
      </c>
      <c r="N465" s="201" t="e">
        <f t="shared" si="61"/>
        <v>#N/A</v>
      </c>
      <c r="O465" s="198">
        <v>0</v>
      </c>
      <c r="P465" s="198">
        <v>0</v>
      </c>
      <c r="Q465" s="200" t="e">
        <f t="shared" si="62"/>
        <v>#N/A</v>
      </c>
      <c r="Z465" s="260"/>
    </row>
    <row r="466" spans="1:26" x14ac:dyDescent="0.25">
      <c r="A466" s="180">
        <f t="shared" si="55"/>
        <v>455</v>
      </c>
      <c r="B466" s="296"/>
      <c r="C466" s="306"/>
      <c r="D466" s="304"/>
      <c r="E466" s="305"/>
      <c r="F466" s="296"/>
      <c r="G466" s="216">
        <f t="shared" si="56"/>
        <v>0</v>
      </c>
      <c r="H466" s="279">
        <f t="shared" si="57"/>
        <v>0</v>
      </c>
      <c r="I466" s="280"/>
      <c r="J466" s="202" t="e">
        <f>IF(I466=("Comisario"),(VLOOKUP(I466,'Simulador Piramide-Salarios'!$F$57:$J$74,5,0)),(IF(I466=("Inspector General"),(VLOOKUP(I466,'Simulador Piramide-Salarios'!$F$57:$J$74,5,0)),(IF(I466=("Subinspector"),(VLOOKUP(I466,'Simulador Piramide-Salarios'!$F$57:$J$74,5,0)),(IF(I466=("Inspector"),(VLOOKUP(I466,'Simulador Piramide-Salarios'!$F$57:$J$74,5,0)),(IF(I466=("Inspector Jefe"),(VLOOKUP(I466,'Simulador Piramide-Salarios'!$F$57:$J$74,5,0)),(IF((IF((VLOOKUP(I466,'Simulador Piramide-Salarios'!$F$57:$J$74,3,0))&gt;0,(VLOOKUP(I466,'Simulador Piramide-Salarios'!$F$57:$J$74,3,0)),(VLOOKUP(I466,'Simulador Piramide-Salarios'!$E$57:$J$74,5,0))))&gt;0,(IF((VLOOKUP(I466,'Simulador Piramide-Salarios'!$F$57:$J$74,3,0))&gt;0,(VLOOKUP(I466,'Simulador Piramide-Salarios'!$F$57:$J$74,3,0)),(VLOOKUP(I466,'Simulador Piramide-Salarios'!$E$57:$J$74,5,0)))),(VLOOKUP(I466,'Simulador Piramide-Salarios'!$D$57:$J$74,7,0)))))))))))))</f>
        <v>#N/A</v>
      </c>
      <c r="K466" s="200" t="e">
        <f t="shared" si="58"/>
        <v>#N/A</v>
      </c>
      <c r="L466" s="200" t="e">
        <f t="shared" si="59"/>
        <v>#N/A</v>
      </c>
      <c r="M466" s="211" t="e">
        <f t="shared" si="60"/>
        <v>#N/A</v>
      </c>
      <c r="N466" s="201" t="e">
        <f t="shared" si="61"/>
        <v>#N/A</v>
      </c>
      <c r="O466" s="198">
        <v>0</v>
      </c>
      <c r="P466" s="198">
        <v>0</v>
      </c>
      <c r="Q466" s="200" t="e">
        <f t="shared" si="62"/>
        <v>#N/A</v>
      </c>
      <c r="Z466" s="260"/>
    </row>
    <row r="467" spans="1:26" x14ac:dyDescent="0.25">
      <c r="A467" s="180">
        <f t="shared" si="55"/>
        <v>456</v>
      </c>
      <c r="B467" s="296"/>
      <c r="C467" s="306"/>
      <c r="D467" s="304"/>
      <c r="E467" s="305"/>
      <c r="F467" s="296"/>
      <c r="G467" s="216">
        <f t="shared" si="56"/>
        <v>0</v>
      </c>
      <c r="H467" s="279">
        <f t="shared" si="57"/>
        <v>0</v>
      </c>
      <c r="I467" s="280"/>
      <c r="J467" s="202" t="e">
        <f>IF(I467=("Comisario"),(VLOOKUP(I467,'Simulador Piramide-Salarios'!$F$57:$J$74,5,0)),(IF(I467=("Inspector General"),(VLOOKUP(I467,'Simulador Piramide-Salarios'!$F$57:$J$74,5,0)),(IF(I467=("Subinspector"),(VLOOKUP(I467,'Simulador Piramide-Salarios'!$F$57:$J$74,5,0)),(IF(I467=("Inspector"),(VLOOKUP(I467,'Simulador Piramide-Salarios'!$F$57:$J$74,5,0)),(IF(I467=("Inspector Jefe"),(VLOOKUP(I467,'Simulador Piramide-Salarios'!$F$57:$J$74,5,0)),(IF((IF((VLOOKUP(I467,'Simulador Piramide-Salarios'!$F$57:$J$74,3,0))&gt;0,(VLOOKUP(I467,'Simulador Piramide-Salarios'!$F$57:$J$74,3,0)),(VLOOKUP(I467,'Simulador Piramide-Salarios'!$E$57:$J$74,5,0))))&gt;0,(IF((VLOOKUP(I467,'Simulador Piramide-Salarios'!$F$57:$J$74,3,0))&gt;0,(VLOOKUP(I467,'Simulador Piramide-Salarios'!$F$57:$J$74,3,0)),(VLOOKUP(I467,'Simulador Piramide-Salarios'!$E$57:$J$74,5,0)))),(VLOOKUP(I467,'Simulador Piramide-Salarios'!$D$57:$J$74,7,0)))))))))))))</f>
        <v>#N/A</v>
      </c>
      <c r="K467" s="200" t="e">
        <f t="shared" si="58"/>
        <v>#N/A</v>
      </c>
      <c r="L467" s="200" t="e">
        <f t="shared" si="59"/>
        <v>#N/A</v>
      </c>
      <c r="M467" s="211" t="e">
        <f t="shared" si="60"/>
        <v>#N/A</v>
      </c>
      <c r="N467" s="201" t="e">
        <f t="shared" si="61"/>
        <v>#N/A</v>
      </c>
      <c r="O467" s="198">
        <v>0</v>
      </c>
      <c r="P467" s="198">
        <v>0</v>
      </c>
      <c r="Q467" s="200" t="e">
        <f t="shared" si="62"/>
        <v>#N/A</v>
      </c>
      <c r="Z467" s="260"/>
    </row>
    <row r="468" spans="1:26" x14ac:dyDescent="0.25">
      <c r="A468" s="180">
        <f t="shared" si="55"/>
        <v>457</v>
      </c>
      <c r="B468" s="296"/>
      <c r="C468" s="306"/>
      <c r="D468" s="304"/>
      <c r="E468" s="305"/>
      <c r="F468" s="296"/>
      <c r="G468" s="216">
        <f t="shared" si="56"/>
        <v>0</v>
      </c>
      <c r="H468" s="279">
        <f t="shared" si="57"/>
        <v>0</v>
      </c>
      <c r="I468" s="280"/>
      <c r="J468" s="202" t="e">
        <f>IF(I468=("Comisario"),(VLOOKUP(I468,'Simulador Piramide-Salarios'!$F$57:$J$74,5,0)),(IF(I468=("Inspector General"),(VLOOKUP(I468,'Simulador Piramide-Salarios'!$F$57:$J$74,5,0)),(IF(I468=("Subinspector"),(VLOOKUP(I468,'Simulador Piramide-Salarios'!$F$57:$J$74,5,0)),(IF(I468=("Inspector"),(VLOOKUP(I468,'Simulador Piramide-Salarios'!$F$57:$J$74,5,0)),(IF(I468=("Inspector Jefe"),(VLOOKUP(I468,'Simulador Piramide-Salarios'!$F$57:$J$74,5,0)),(IF((IF((VLOOKUP(I468,'Simulador Piramide-Salarios'!$F$57:$J$74,3,0))&gt;0,(VLOOKUP(I468,'Simulador Piramide-Salarios'!$F$57:$J$74,3,0)),(VLOOKUP(I468,'Simulador Piramide-Salarios'!$E$57:$J$74,5,0))))&gt;0,(IF((VLOOKUP(I468,'Simulador Piramide-Salarios'!$F$57:$J$74,3,0))&gt;0,(VLOOKUP(I468,'Simulador Piramide-Salarios'!$F$57:$J$74,3,0)),(VLOOKUP(I468,'Simulador Piramide-Salarios'!$E$57:$J$74,5,0)))),(VLOOKUP(I468,'Simulador Piramide-Salarios'!$D$57:$J$74,7,0)))))))))))))</f>
        <v>#N/A</v>
      </c>
      <c r="K468" s="200" t="e">
        <f t="shared" si="58"/>
        <v>#N/A</v>
      </c>
      <c r="L468" s="200" t="e">
        <f t="shared" si="59"/>
        <v>#N/A</v>
      </c>
      <c r="M468" s="211" t="e">
        <f t="shared" si="60"/>
        <v>#N/A</v>
      </c>
      <c r="N468" s="201" t="e">
        <f t="shared" si="61"/>
        <v>#N/A</v>
      </c>
      <c r="O468" s="198">
        <v>0</v>
      </c>
      <c r="P468" s="198">
        <v>0</v>
      </c>
      <c r="Q468" s="200" t="e">
        <f t="shared" si="62"/>
        <v>#N/A</v>
      </c>
      <c r="Z468" s="260"/>
    </row>
    <row r="469" spans="1:26" x14ac:dyDescent="0.25">
      <c r="A469" s="180">
        <f t="shared" si="55"/>
        <v>458</v>
      </c>
      <c r="B469" s="296"/>
      <c r="C469" s="306"/>
      <c r="D469" s="304"/>
      <c r="E469" s="305"/>
      <c r="F469" s="296"/>
      <c r="G469" s="216">
        <f t="shared" si="56"/>
        <v>0</v>
      </c>
      <c r="H469" s="279">
        <f t="shared" si="57"/>
        <v>0</v>
      </c>
      <c r="I469" s="280"/>
      <c r="J469" s="202" t="e">
        <f>IF(I469=("Comisario"),(VLOOKUP(I469,'Simulador Piramide-Salarios'!$F$57:$J$74,5,0)),(IF(I469=("Inspector General"),(VLOOKUP(I469,'Simulador Piramide-Salarios'!$F$57:$J$74,5,0)),(IF(I469=("Subinspector"),(VLOOKUP(I469,'Simulador Piramide-Salarios'!$F$57:$J$74,5,0)),(IF(I469=("Inspector"),(VLOOKUP(I469,'Simulador Piramide-Salarios'!$F$57:$J$74,5,0)),(IF(I469=("Inspector Jefe"),(VLOOKUP(I469,'Simulador Piramide-Salarios'!$F$57:$J$74,5,0)),(IF((IF((VLOOKUP(I469,'Simulador Piramide-Salarios'!$F$57:$J$74,3,0))&gt;0,(VLOOKUP(I469,'Simulador Piramide-Salarios'!$F$57:$J$74,3,0)),(VLOOKUP(I469,'Simulador Piramide-Salarios'!$E$57:$J$74,5,0))))&gt;0,(IF((VLOOKUP(I469,'Simulador Piramide-Salarios'!$F$57:$J$74,3,0))&gt;0,(VLOOKUP(I469,'Simulador Piramide-Salarios'!$F$57:$J$74,3,0)),(VLOOKUP(I469,'Simulador Piramide-Salarios'!$E$57:$J$74,5,0)))),(VLOOKUP(I469,'Simulador Piramide-Salarios'!$D$57:$J$74,7,0)))))))))))))</f>
        <v>#N/A</v>
      </c>
      <c r="K469" s="200" t="e">
        <f t="shared" si="58"/>
        <v>#N/A</v>
      </c>
      <c r="L469" s="200" t="e">
        <f t="shared" si="59"/>
        <v>#N/A</v>
      </c>
      <c r="M469" s="211" t="e">
        <f t="shared" si="60"/>
        <v>#N/A</v>
      </c>
      <c r="N469" s="201" t="e">
        <f t="shared" si="61"/>
        <v>#N/A</v>
      </c>
      <c r="O469" s="198">
        <v>0</v>
      </c>
      <c r="P469" s="198">
        <v>0</v>
      </c>
      <c r="Q469" s="200" t="e">
        <f t="shared" si="62"/>
        <v>#N/A</v>
      </c>
      <c r="Z469" s="260"/>
    </row>
    <row r="470" spans="1:26" x14ac:dyDescent="0.25">
      <c r="A470" s="180">
        <f t="shared" si="55"/>
        <v>459</v>
      </c>
      <c r="B470" s="296"/>
      <c r="C470" s="306"/>
      <c r="D470" s="304"/>
      <c r="E470" s="305"/>
      <c r="F470" s="296"/>
      <c r="G470" s="216">
        <f t="shared" si="56"/>
        <v>0</v>
      </c>
      <c r="H470" s="279">
        <f t="shared" si="57"/>
        <v>0</v>
      </c>
      <c r="I470" s="280"/>
      <c r="J470" s="202" t="e">
        <f>IF(I470=("Comisario"),(VLOOKUP(I470,'Simulador Piramide-Salarios'!$F$57:$J$74,5,0)),(IF(I470=("Inspector General"),(VLOOKUP(I470,'Simulador Piramide-Salarios'!$F$57:$J$74,5,0)),(IF(I470=("Subinspector"),(VLOOKUP(I470,'Simulador Piramide-Salarios'!$F$57:$J$74,5,0)),(IF(I470=("Inspector"),(VLOOKUP(I470,'Simulador Piramide-Salarios'!$F$57:$J$74,5,0)),(IF(I470=("Inspector Jefe"),(VLOOKUP(I470,'Simulador Piramide-Salarios'!$F$57:$J$74,5,0)),(IF((IF((VLOOKUP(I470,'Simulador Piramide-Salarios'!$F$57:$J$74,3,0))&gt;0,(VLOOKUP(I470,'Simulador Piramide-Salarios'!$F$57:$J$74,3,0)),(VLOOKUP(I470,'Simulador Piramide-Salarios'!$E$57:$J$74,5,0))))&gt;0,(IF((VLOOKUP(I470,'Simulador Piramide-Salarios'!$F$57:$J$74,3,0))&gt;0,(VLOOKUP(I470,'Simulador Piramide-Salarios'!$F$57:$J$74,3,0)),(VLOOKUP(I470,'Simulador Piramide-Salarios'!$E$57:$J$74,5,0)))),(VLOOKUP(I470,'Simulador Piramide-Salarios'!$D$57:$J$74,7,0)))))))))))))</f>
        <v>#N/A</v>
      </c>
      <c r="K470" s="200" t="e">
        <f t="shared" si="58"/>
        <v>#N/A</v>
      </c>
      <c r="L470" s="200" t="e">
        <f t="shared" si="59"/>
        <v>#N/A</v>
      </c>
      <c r="M470" s="211" t="e">
        <f t="shared" si="60"/>
        <v>#N/A</v>
      </c>
      <c r="N470" s="201" t="e">
        <f t="shared" si="61"/>
        <v>#N/A</v>
      </c>
      <c r="O470" s="198">
        <v>0</v>
      </c>
      <c r="P470" s="198">
        <v>0</v>
      </c>
      <c r="Q470" s="200" t="e">
        <f t="shared" si="62"/>
        <v>#N/A</v>
      </c>
      <c r="Z470" s="260"/>
    </row>
    <row r="471" spans="1:26" x14ac:dyDescent="0.25">
      <c r="A471" s="180">
        <f t="shared" si="55"/>
        <v>460</v>
      </c>
      <c r="B471" s="296"/>
      <c r="C471" s="306"/>
      <c r="D471" s="304"/>
      <c r="E471" s="305"/>
      <c r="F471" s="296"/>
      <c r="G471" s="216">
        <f t="shared" si="56"/>
        <v>0</v>
      </c>
      <c r="H471" s="279">
        <f t="shared" si="57"/>
        <v>0</v>
      </c>
      <c r="I471" s="280"/>
      <c r="J471" s="202" t="e">
        <f>IF(I471=("Comisario"),(VLOOKUP(I471,'Simulador Piramide-Salarios'!$F$57:$J$74,5,0)),(IF(I471=("Inspector General"),(VLOOKUP(I471,'Simulador Piramide-Salarios'!$F$57:$J$74,5,0)),(IF(I471=("Subinspector"),(VLOOKUP(I471,'Simulador Piramide-Salarios'!$F$57:$J$74,5,0)),(IF(I471=("Inspector"),(VLOOKUP(I471,'Simulador Piramide-Salarios'!$F$57:$J$74,5,0)),(IF(I471=("Inspector Jefe"),(VLOOKUP(I471,'Simulador Piramide-Salarios'!$F$57:$J$74,5,0)),(IF((IF((VLOOKUP(I471,'Simulador Piramide-Salarios'!$F$57:$J$74,3,0))&gt;0,(VLOOKUP(I471,'Simulador Piramide-Salarios'!$F$57:$J$74,3,0)),(VLOOKUP(I471,'Simulador Piramide-Salarios'!$E$57:$J$74,5,0))))&gt;0,(IF((VLOOKUP(I471,'Simulador Piramide-Salarios'!$F$57:$J$74,3,0))&gt;0,(VLOOKUP(I471,'Simulador Piramide-Salarios'!$F$57:$J$74,3,0)),(VLOOKUP(I471,'Simulador Piramide-Salarios'!$E$57:$J$74,5,0)))),(VLOOKUP(I471,'Simulador Piramide-Salarios'!$D$57:$J$74,7,0)))))))))))))</f>
        <v>#N/A</v>
      </c>
      <c r="K471" s="200" t="e">
        <f t="shared" si="58"/>
        <v>#N/A</v>
      </c>
      <c r="L471" s="200" t="e">
        <f t="shared" si="59"/>
        <v>#N/A</v>
      </c>
      <c r="M471" s="211" t="e">
        <f t="shared" si="60"/>
        <v>#N/A</v>
      </c>
      <c r="N471" s="201" t="e">
        <f t="shared" si="61"/>
        <v>#N/A</v>
      </c>
      <c r="O471" s="198">
        <v>0</v>
      </c>
      <c r="P471" s="198">
        <v>0</v>
      </c>
      <c r="Q471" s="200" t="e">
        <f t="shared" si="62"/>
        <v>#N/A</v>
      </c>
      <c r="Z471" s="260"/>
    </row>
    <row r="472" spans="1:26" x14ac:dyDescent="0.25">
      <c r="A472" s="180">
        <f t="shared" si="55"/>
        <v>461</v>
      </c>
      <c r="B472" s="296"/>
      <c r="C472" s="306"/>
      <c r="D472" s="304"/>
      <c r="E472" s="305"/>
      <c r="F472" s="296"/>
      <c r="G472" s="216">
        <f t="shared" si="56"/>
        <v>0</v>
      </c>
      <c r="H472" s="279">
        <f t="shared" si="57"/>
        <v>0</v>
      </c>
      <c r="I472" s="280"/>
      <c r="J472" s="202" t="e">
        <f>IF(I472=("Comisario"),(VLOOKUP(I472,'Simulador Piramide-Salarios'!$F$57:$J$74,5,0)),(IF(I472=("Inspector General"),(VLOOKUP(I472,'Simulador Piramide-Salarios'!$F$57:$J$74,5,0)),(IF(I472=("Subinspector"),(VLOOKUP(I472,'Simulador Piramide-Salarios'!$F$57:$J$74,5,0)),(IF(I472=("Inspector"),(VLOOKUP(I472,'Simulador Piramide-Salarios'!$F$57:$J$74,5,0)),(IF(I472=("Inspector Jefe"),(VLOOKUP(I472,'Simulador Piramide-Salarios'!$F$57:$J$74,5,0)),(IF((IF((VLOOKUP(I472,'Simulador Piramide-Salarios'!$F$57:$J$74,3,0))&gt;0,(VLOOKUP(I472,'Simulador Piramide-Salarios'!$F$57:$J$74,3,0)),(VLOOKUP(I472,'Simulador Piramide-Salarios'!$E$57:$J$74,5,0))))&gt;0,(IF((VLOOKUP(I472,'Simulador Piramide-Salarios'!$F$57:$J$74,3,0))&gt;0,(VLOOKUP(I472,'Simulador Piramide-Salarios'!$F$57:$J$74,3,0)),(VLOOKUP(I472,'Simulador Piramide-Salarios'!$E$57:$J$74,5,0)))),(VLOOKUP(I472,'Simulador Piramide-Salarios'!$D$57:$J$74,7,0)))))))))))))</f>
        <v>#N/A</v>
      </c>
      <c r="K472" s="200" t="e">
        <f t="shared" si="58"/>
        <v>#N/A</v>
      </c>
      <c r="L472" s="200" t="e">
        <f t="shared" si="59"/>
        <v>#N/A</v>
      </c>
      <c r="M472" s="211" t="e">
        <f t="shared" si="60"/>
        <v>#N/A</v>
      </c>
      <c r="N472" s="201" t="e">
        <f t="shared" si="61"/>
        <v>#N/A</v>
      </c>
      <c r="O472" s="198">
        <v>0</v>
      </c>
      <c r="P472" s="198">
        <v>0</v>
      </c>
      <c r="Q472" s="200" t="e">
        <f t="shared" si="62"/>
        <v>#N/A</v>
      </c>
      <c r="Z472" s="260"/>
    </row>
    <row r="473" spans="1:26" x14ac:dyDescent="0.25">
      <c r="A473" s="180">
        <f t="shared" si="55"/>
        <v>462</v>
      </c>
      <c r="B473" s="296"/>
      <c r="C473" s="306"/>
      <c r="D473" s="304"/>
      <c r="E473" s="305"/>
      <c r="F473" s="296"/>
      <c r="G473" s="216">
        <f t="shared" si="56"/>
        <v>0</v>
      </c>
      <c r="H473" s="279">
        <f t="shared" si="57"/>
        <v>0</v>
      </c>
      <c r="I473" s="280"/>
      <c r="J473" s="202" t="e">
        <f>IF(I473=("Comisario"),(VLOOKUP(I473,'Simulador Piramide-Salarios'!$F$57:$J$74,5,0)),(IF(I473=("Inspector General"),(VLOOKUP(I473,'Simulador Piramide-Salarios'!$F$57:$J$74,5,0)),(IF(I473=("Subinspector"),(VLOOKUP(I473,'Simulador Piramide-Salarios'!$F$57:$J$74,5,0)),(IF(I473=("Inspector"),(VLOOKUP(I473,'Simulador Piramide-Salarios'!$F$57:$J$74,5,0)),(IF(I473=("Inspector Jefe"),(VLOOKUP(I473,'Simulador Piramide-Salarios'!$F$57:$J$74,5,0)),(IF((IF((VLOOKUP(I473,'Simulador Piramide-Salarios'!$F$57:$J$74,3,0))&gt;0,(VLOOKUP(I473,'Simulador Piramide-Salarios'!$F$57:$J$74,3,0)),(VLOOKUP(I473,'Simulador Piramide-Salarios'!$E$57:$J$74,5,0))))&gt;0,(IF((VLOOKUP(I473,'Simulador Piramide-Salarios'!$F$57:$J$74,3,0))&gt;0,(VLOOKUP(I473,'Simulador Piramide-Salarios'!$F$57:$J$74,3,0)),(VLOOKUP(I473,'Simulador Piramide-Salarios'!$E$57:$J$74,5,0)))),(VLOOKUP(I473,'Simulador Piramide-Salarios'!$D$57:$J$74,7,0)))))))))))))</f>
        <v>#N/A</v>
      </c>
      <c r="K473" s="200" t="e">
        <f t="shared" si="58"/>
        <v>#N/A</v>
      </c>
      <c r="L473" s="200" t="e">
        <f t="shared" si="59"/>
        <v>#N/A</v>
      </c>
      <c r="M473" s="211" t="e">
        <f t="shared" si="60"/>
        <v>#N/A</v>
      </c>
      <c r="N473" s="201" t="e">
        <f t="shared" si="61"/>
        <v>#N/A</v>
      </c>
      <c r="O473" s="198">
        <v>0</v>
      </c>
      <c r="P473" s="198">
        <v>0</v>
      </c>
      <c r="Q473" s="200" t="e">
        <f t="shared" si="62"/>
        <v>#N/A</v>
      </c>
      <c r="Z473" s="260"/>
    </row>
    <row r="474" spans="1:26" x14ac:dyDescent="0.25">
      <c r="A474" s="180">
        <f t="shared" si="55"/>
        <v>463</v>
      </c>
      <c r="B474" s="296"/>
      <c r="C474" s="306"/>
      <c r="D474" s="304"/>
      <c r="E474" s="305"/>
      <c r="F474" s="296"/>
      <c r="G474" s="216">
        <f t="shared" si="56"/>
        <v>0</v>
      </c>
      <c r="H474" s="279">
        <f t="shared" si="57"/>
        <v>0</v>
      </c>
      <c r="I474" s="280"/>
      <c r="J474" s="202" t="e">
        <f>IF(I474=("Comisario"),(VLOOKUP(I474,'Simulador Piramide-Salarios'!$F$57:$J$74,5,0)),(IF(I474=("Inspector General"),(VLOOKUP(I474,'Simulador Piramide-Salarios'!$F$57:$J$74,5,0)),(IF(I474=("Subinspector"),(VLOOKUP(I474,'Simulador Piramide-Salarios'!$F$57:$J$74,5,0)),(IF(I474=("Inspector"),(VLOOKUP(I474,'Simulador Piramide-Salarios'!$F$57:$J$74,5,0)),(IF(I474=("Inspector Jefe"),(VLOOKUP(I474,'Simulador Piramide-Salarios'!$F$57:$J$74,5,0)),(IF((IF((VLOOKUP(I474,'Simulador Piramide-Salarios'!$F$57:$J$74,3,0))&gt;0,(VLOOKUP(I474,'Simulador Piramide-Salarios'!$F$57:$J$74,3,0)),(VLOOKUP(I474,'Simulador Piramide-Salarios'!$E$57:$J$74,5,0))))&gt;0,(IF((VLOOKUP(I474,'Simulador Piramide-Salarios'!$F$57:$J$74,3,0))&gt;0,(VLOOKUP(I474,'Simulador Piramide-Salarios'!$F$57:$J$74,3,0)),(VLOOKUP(I474,'Simulador Piramide-Salarios'!$E$57:$J$74,5,0)))),(VLOOKUP(I474,'Simulador Piramide-Salarios'!$D$57:$J$74,7,0)))))))))))))</f>
        <v>#N/A</v>
      </c>
      <c r="K474" s="200" t="e">
        <f t="shared" si="58"/>
        <v>#N/A</v>
      </c>
      <c r="L474" s="200" t="e">
        <f t="shared" si="59"/>
        <v>#N/A</v>
      </c>
      <c r="M474" s="211" t="e">
        <f t="shared" si="60"/>
        <v>#N/A</v>
      </c>
      <c r="N474" s="201" t="e">
        <f t="shared" si="61"/>
        <v>#N/A</v>
      </c>
      <c r="O474" s="198">
        <v>0</v>
      </c>
      <c r="P474" s="198">
        <v>0</v>
      </c>
      <c r="Q474" s="200" t="e">
        <f t="shared" si="62"/>
        <v>#N/A</v>
      </c>
      <c r="Z474" s="260"/>
    </row>
    <row r="475" spans="1:26" x14ac:dyDescent="0.25">
      <c r="A475" s="180">
        <f t="shared" si="55"/>
        <v>464</v>
      </c>
      <c r="B475" s="296"/>
      <c r="C475" s="306"/>
      <c r="D475" s="304"/>
      <c r="E475" s="305"/>
      <c r="F475" s="296"/>
      <c r="G475" s="216">
        <f t="shared" si="56"/>
        <v>0</v>
      </c>
      <c r="H475" s="279">
        <f t="shared" si="57"/>
        <v>0</v>
      </c>
      <c r="I475" s="280"/>
      <c r="J475" s="202" t="e">
        <f>IF(I475=("Comisario"),(VLOOKUP(I475,'Simulador Piramide-Salarios'!$F$57:$J$74,5,0)),(IF(I475=("Inspector General"),(VLOOKUP(I475,'Simulador Piramide-Salarios'!$F$57:$J$74,5,0)),(IF(I475=("Subinspector"),(VLOOKUP(I475,'Simulador Piramide-Salarios'!$F$57:$J$74,5,0)),(IF(I475=("Inspector"),(VLOOKUP(I475,'Simulador Piramide-Salarios'!$F$57:$J$74,5,0)),(IF(I475=("Inspector Jefe"),(VLOOKUP(I475,'Simulador Piramide-Salarios'!$F$57:$J$74,5,0)),(IF((IF((VLOOKUP(I475,'Simulador Piramide-Salarios'!$F$57:$J$74,3,0))&gt;0,(VLOOKUP(I475,'Simulador Piramide-Salarios'!$F$57:$J$74,3,0)),(VLOOKUP(I475,'Simulador Piramide-Salarios'!$E$57:$J$74,5,0))))&gt;0,(IF((VLOOKUP(I475,'Simulador Piramide-Salarios'!$F$57:$J$74,3,0))&gt;0,(VLOOKUP(I475,'Simulador Piramide-Salarios'!$F$57:$J$74,3,0)),(VLOOKUP(I475,'Simulador Piramide-Salarios'!$E$57:$J$74,5,0)))),(VLOOKUP(I475,'Simulador Piramide-Salarios'!$D$57:$J$74,7,0)))))))))))))</f>
        <v>#N/A</v>
      </c>
      <c r="K475" s="200" t="e">
        <f t="shared" si="58"/>
        <v>#N/A</v>
      </c>
      <c r="L475" s="200" t="e">
        <f t="shared" si="59"/>
        <v>#N/A</v>
      </c>
      <c r="M475" s="211" t="e">
        <f t="shared" si="60"/>
        <v>#N/A</v>
      </c>
      <c r="N475" s="201" t="e">
        <f t="shared" si="61"/>
        <v>#N/A</v>
      </c>
      <c r="O475" s="198">
        <v>0</v>
      </c>
      <c r="P475" s="198">
        <v>0</v>
      </c>
      <c r="Q475" s="200" t="e">
        <f t="shared" si="62"/>
        <v>#N/A</v>
      </c>
      <c r="Z475" s="260"/>
    </row>
    <row r="476" spans="1:26" x14ac:dyDescent="0.25">
      <c r="A476" s="180">
        <f t="shared" si="55"/>
        <v>465</v>
      </c>
      <c r="B476" s="296"/>
      <c r="C476" s="306"/>
      <c r="D476" s="304"/>
      <c r="E476" s="305"/>
      <c r="F476" s="296"/>
      <c r="G476" s="216">
        <f t="shared" si="56"/>
        <v>0</v>
      </c>
      <c r="H476" s="279">
        <f t="shared" si="57"/>
        <v>0</v>
      </c>
      <c r="I476" s="280"/>
      <c r="J476" s="202" t="e">
        <f>IF(I476=("Comisario"),(VLOOKUP(I476,'Simulador Piramide-Salarios'!$F$57:$J$74,5,0)),(IF(I476=("Inspector General"),(VLOOKUP(I476,'Simulador Piramide-Salarios'!$F$57:$J$74,5,0)),(IF(I476=("Subinspector"),(VLOOKUP(I476,'Simulador Piramide-Salarios'!$F$57:$J$74,5,0)),(IF(I476=("Inspector"),(VLOOKUP(I476,'Simulador Piramide-Salarios'!$F$57:$J$74,5,0)),(IF(I476=("Inspector Jefe"),(VLOOKUP(I476,'Simulador Piramide-Salarios'!$F$57:$J$74,5,0)),(IF((IF((VLOOKUP(I476,'Simulador Piramide-Salarios'!$F$57:$J$74,3,0))&gt;0,(VLOOKUP(I476,'Simulador Piramide-Salarios'!$F$57:$J$74,3,0)),(VLOOKUP(I476,'Simulador Piramide-Salarios'!$E$57:$J$74,5,0))))&gt;0,(IF((VLOOKUP(I476,'Simulador Piramide-Salarios'!$F$57:$J$74,3,0))&gt;0,(VLOOKUP(I476,'Simulador Piramide-Salarios'!$F$57:$J$74,3,0)),(VLOOKUP(I476,'Simulador Piramide-Salarios'!$E$57:$J$74,5,0)))),(VLOOKUP(I476,'Simulador Piramide-Salarios'!$D$57:$J$74,7,0)))))))))))))</f>
        <v>#N/A</v>
      </c>
      <c r="K476" s="200" t="e">
        <f t="shared" si="58"/>
        <v>#N/A</v>
      </c>
      <c r="L476" s="200" t="e">
        <f t="shared" si="59"/>
        <v>#N/A</v>
      </c>
      <c r="M476" s="211" t="e">
        <f t="shared" si="60"/>
        <v>#N/A</v>
      </c>
      <c r="N476" s="201" t="e">
        <f t="shared" si="61"/>
        <v>#N/A</v>
      </c>
      <c r="O476" s="198">
        <v>0</v>
      </c>
      <c r="P476" s="198">
        <v>0</v>
      </c>
      <c r="Q476" s="200" t="e">
        <f t="shared" si="62"/>
        <v>#N/A</v>
      </c>
      <c r="Z476" s="260"/>
    </row>
    <row r="477" spans="1:26" x14ac:dyDescent="0.25">
      <c r="A477" s="180">
        <f t="shared" si="55"/>
        <v>466</v>
      </c>
      <c r="B477" s="296"/>
      <c r="C477" s="306"/>
      <c r="D477" s="304"/>
      <c r="E477" s="305"/>
      <c r="F477" s="296"/>
      <c r="G477" s="216">
        <f t="shared" si="56"/>
        <v>0</v>
      </c>
      <c r="H477" s="279">
        <f t="shared" si="57"/>
        <v>0</v>
      </c>
      <c r="I477" s="280"/>
      <c r="J477" s="202" t="e">
        <f>IF(I477=("Comisario"),(VLOOKUP(I477,'Simulador Piramide-Salarios'!$F$57:$J$74,5,0)),(IF(I477=("Inspector General"),(VLOOKUP(I477,'Simulador Piramide-Salarios'!$F$57:$J$74,5,0)),(IF(I477=("Subinspector"),(VLOOKUP(I477,'Simulador Piramide-Salarios'!$F$57:$J$74,5,0)),(IF(I477=("Inspector"),(VLOOKUP(I477,'Simulador Piramide-Salarios'!$F$57:$J$74,5,0)),(IF(I477=("Inspector Jefe"),(VLOOKUP(I477,'Simulador Piramide-Salarios'!$F$57:$J$74,5,0)),(IF((IF((VLOOKUP(I477,'Simulador Piramide-Salarios'!$F$57:$J$74,3,0))&gt;0,(VLOOKUP(I477,'Simulador Piramide-Salarios'!$F$57:$J$74,3,0)),(VLOOKUP(I477,'Simulador Piramide-Salarios'!$E$57:$J$74,5,0))))&gt;0,(IF((VLOOKUP(I477,'Simulador Piramide-Salarios'!$F$57:$J$74,3,0))&gt;0,(VLOOKUP(I477,'Simulador Piramide-Salarios'!$F$57:$J$74,3,0)),(VLOOKUP(I477,'Simulador Piramide-Salarios'!$E$57:$J$74,5,0)))),(VLOOKUP(I477,'Simulador Piramide-Salarios'!$D$57:$J$74,7,0)))))))))))))</f>
        <v>#N/A</v>
      </c>
      <c r="K477" s="200" t="e">
        <f t="shared" si="58"/>
        <v>#N/A</v>
      </c>
      <c r="L477" s="200" t="e">
        <f t="shared" si="59"/>
        <v>#N/A</v>
      </c>
      <c r="M477" s="211" t="e">
        <f t="shared" si="60"/>
        <v>#N/A</v>
      </c>
      <c r="N477" s="201" t="e">
        <f t="shared" si="61"/>
        <v>#N/A</v>
      </c>
      <c r="O477" s="198">
        <v>0</v>
      </c>
      <c r="P477" s="198">
        <v>0</v>
      </c>
      <c r="Q477" s="200" t="e">
        <f t="shared" si="62"/>
        <v>#N/A</v>
      </c>
      <c r="Z477" s="260"/>
    </row>
    <row r="478" spans="1:26" x14ac:dyDescent="0.25">
      <c r="A478" s="180">
        <f t="shared" si="55"/>
        <v>467</v>
      </c>
      <c r="B478" s="296"/>
      <c r="C478" s="306"/>
      <c r="D478" s="304"/>
      <c r="E478" s="305"/>
      <c r="F478" s="296"/>
      <c r="G478" s="216">
        <f t="shared" si="56"/>
        <v>0</v>
      </c>
      <c r="H478" s="279">
        <f t="shared" si="57"/>
        <v>0</v>
      </c>
      <c r="I478" s="280"/>
      <c r="J478" s="202" t="e">
        <f>IF(I478=("Comisario"),(VLOOKUP(I478,'Simulador Piramide-Salarios'!$F$57:$J$74,5,0)),(IF(I478=("Inspector General"),(VLOOKUP(I478,'Simulador Piramide-Salarios'!$F$57:$J$74,5,0)),(IF(I478=("Subinspector"),(VLOOKUP(I478,'Simulador Piramide-Salarios'!$F$57:$J$74,5,0)),(IF(I478=("Inspector"),(VLOOKUP(I478,'Simulador Piramide-Salarios'!$F$57:$J$74,5,0)),(IF(I478=("Inspector Jefe"),(VLOOKUP(I478,'Simulador Piramide-Salarios'!$F$57:$J$74,5,0)),(IF((IF((VLOOKUP(I478,'Simulador Piramide-Salarios'!$F$57:$J$74,3,0))&gt;0,(VLOOKUP(I478,'Simulador Piramide-Salarios'!$F$57:$J$74,3,0)),(VLOOKUP(I478,'Simulador Piramide-Salarios'!$E$57:$J$74,5,0))))&gt;0,(IF((VLOOKUP(I478,'Simulador Piramide-Salarios'!$F$57:$J$74,3,0))&gt;0,(VLOOKUP(I478,'Simulador Piramide-Salarios'!$F$57:$J$74,3,0)),(VLOOKUP(I478,'Simulador Piramide-Salarios'!$E$57:$J$74,5,0)))),(VLOOKUP(I478,'Simulador Piramide-Salarios'!$D$57:$J$74,7,0)))))))))))))</f>
        <v>#N/A</v>
      </c>
      <c r="K478" s="200" t="e">
        <f t="shared" si="58"/>
        <v>#N/A</v>
      </c>
      <c r="L478" s="200" t="e">
        <f t="shared" si="59"/>
        <v>#N/A</v>
      </c>
      <c r="M478" s="211" t="e">
        <f t="shared" si="60"/>
        <v>#N/A</v>
      </c>
      <c r="N478" s="201" t="e">
        <f t="shared" si="61"/>
        <v>#N/A</v>
      </c>
      <c r="O478" s="198">
        <v>0</v>
      </c>
      <c r="P478" s="198">
        <v>0</v>
      </c>
      <c r="Q478" s="200" t="e">
        <f t="shared" si="62"/>
        <v>#N/A</v>
      </c>
      <c r="Z478" s="260"/>
    </row>
    <row r="479" spans="1:26" x14ac:dyDescent="0.25">
      <c r="A479" s="180">
        <f t="shared" si="55"/>
        <v>468</v>
      </c>
      <c r="B479" s="296"/>
      <c r="C479" s="306"/>
      <c r="D479" s="304"/>
      <c r="E479" s="305"/>
      <c r="F479" s="296"/>
      <c r="G479" s="216">
        <f t="shared" si="56"/>
        <v>0</v>
      </c>
      <c r="H479" s="279">
        <f t="shared" si="57"/>
        <v>0</v>
      </c>
      <c r="I479" s="280"/>
      <c r="J479" s="202" t="e">
        <f>IF(I479=("Comisario"),(VLOOKUP(I479,'Simulador Piramide-Salarios'!$F$57:$J$74,5,0)),(IF(I479=("Inspector General"),(VLOOKUP(I479,'Simulador Piramide-Salarios'!$F$57:$J$74,5,0)),(IF(I479=("Subinspector"),(VLOOKUP(I479,'Simulador Piramide-Salarios'!$F$57:$J$74,5,0)),(IF(I479=("Inspector"),(VLOOKUP(I479,'Simulador Piramide-Salarios'!$F$57:$J$74,5,0)),(IF(I479=("Inspector Jefe"),(VLOOKUP(I479,'Simulador Piramide-Salarios'!$F$57:$J$74,5,0)),(IF((IF((VLOOKUP(I479,'Simulador Piramide-Salarios'!$F$57:$J$74,3,0))&gt;0,(VLOOKUP(I479,'Simulador Piramide-Salarios'!$F$57:$J$74,3,0)),(VLOOKUP(I479,'Simulador Piramide-Salarios'!$E$57:$J$74,5,0))))&gt;0,(IF((VLOOKUP(I479,'Simulador Piramide-Salarios'!$F$57:$J$74,3,0))&gt;0,(VLOOKUP(I479,'Simulador Piramide-Salarios'!$F$57:$J$74,3,0)),(VLOOKUP(I479,'Simulador Piramide-Salarios'!$E$57:$J$74,5,0)))),(VLOOKUP(I479,'Simulador Piramide-Salarios'!$D$57:$J$74,7,0)))))))))))))</f>
        <v>#N/A</v>
      </c>
      <c r="K479" s="200" t="e">
        <f t="shared" si="58"/>
        <v>#N/A</v>
      </c>
      <c r="L479" s="200" t="e">
        <f t="shared" si="59"/>
        <v>#N/A</v>
      </c>
      <c r="M479" s="211" t="e">
        <f t="shared" si="60"/>
        <v>#N/A</v>
      </c>
      <c r="N479" s="201" t="e">
        <f t="shared" si="61"/>
        <v>#N/A</v>
      </c>
      <c r="O479" s="198">
        <v>0</v>
      </c>
      <c r="P479" s="198">
        <v>0</v>
      </c>
      <c r="Q479" s="200" t="e">
        <f t="shared" si="62"/>
        <v>#N/A</v>
      </c>
      <c r="Z479" s="260"/>
    </row>
    <row r="480" spans="1:26" x14ac:dyDescent="0.25">
      <c r="A480" s="180">
        <f t="shared" si="55"/>
        <v>469</v>
      </c>
      <c r="B480" s="296"/>
      <c r="C480" s="306"/>
      <c r="D480" s="304"/>
      <c r="E480" s="305"/>
      <c r="F480" s="296"/>
      <c r="G480" s="216">
        <f t="shared" si="56"/>
        <v>0</v>
      </c>
      <c r="H480" s="279">
        <f t="shared" si="57"/>
        <v>0</v>
      </c>
      <c r="I480" s="280"/>
      <c r="J480" s="202" t="e">
        <f>IF(I480=("Comisario"),(VLOOKUP(I480,'Simulador Piramide-Salarios'!$F$57:$J$74,5,0)),(IF(I480=("Inspector General"),(VLOOKUP(I480,'Simulador Piramide-Salarios'!$F$57:$J$74,5,0)),(IF(I480=("Subinspector"),(VLOOKUP(I480,'Simulador Piramide-Salarios'!$F$57:$J$74,5,0)),(IF(I480=("Inspector"),(VLOOKUP(I480,'Simulador Piramide-Salarios'!$F$57:$J$74,5,0)),(IF(I480=("Inspector Jefe"),(VLOOKUP(I480,'Simulador Piramide-Salarios'!$F$57:$J$74,5,0)),(IF((IF((VLOOKUP(I480,'Simulador Piramide-Salarios'!$F$57:$J$74,3,0))&gt;0,(VLOOKUP(I480,'Simulador Piramide-Salarios'!$F$57:$J$74,3,0)),(VLOOKUP(I480,'Simulador Piramide-Salarios'!$E$57:$J$74,5,0))))&gt;0,(IF((VLOOKUP(I480,'Simulador Piramide-Salarios'!$F$57:$J$74,3,0))&gt;0,(VLOOKUP(I480,'Simulador Piramide-Salarios'!$F$57:$J$74,3,0)),(VLOOKUP(I480,'Simulador Piramide-Salarios'!$E$57:$J$74,5,0)))),(VLOOKUP(I480,'Simulador Piramide-Salarios'!$D$57:$J$74,7,0)))))))))))))</f>
        <v>#N/A</v>
      </c>
      <c r="K480" s="200" t="e">
        <f t="shared" si="58"/>
        <v>#N/A</v>
      </c>
      <c r="L480" s="200" t="e">
        <f t="shared" si="59"/>
        <v>#N/A</v>
      </c>
      <c r="M480" s="211" t="e">
        <f t="shared" si="60"/>
        <v>#N/A</v>
      </c>
      <c r="N480" s="201" t="e">
        <f t="shared" si="61"/>
        <v>#N/A</v>
      </c>
      <c r="O480" s="198">
        <v>0</v>
      </c>
      <c r="P480" s="198">
        <v>0</v>
      </c>
      <c r="Q480" s="200" t="e">
        <f t="shared" si="62"/>
        <v>#N/A</v>
      </c>
      <c r="Z480" s="260"/>
    </row>
    <row r="481" spans="1:26" x14ac:dyDescent="0.25">
      <c r="A481" s="180">
        <f t="shared" si="55"/>
        <v>470</v>
      </c>
      <c r="B481" s="296"/>
      <c r="C481" s="306"/>
      <c r="D481" s="304"/>
      <c r="E481" s="305"/>
      <c r="F481" s="296"/>
      <c r="G481" s="216">
        <f t="shared" si="56"/>
        <v>0</v>
      </c>
      <c r="H481" s="279">
        <f t="shared" si="57"/>
        <v>0</v>
      </c>
      <c r="I481" s="280"/>
      <c r="J481" s="202" t="e">
        <f>IF(I481=("Comisario"),(VLOOKUP(I481,'Simulador Piramide-Salarios'!$F$57:$J$74,5,0)),(IF(I481=("Inspector General"),(VLOOKUP(I481,'Simulador Piramide-Salarios'!$F$57:$J$74,5,0)),(IF(I481=("Subinspector"),(VLOOKUP(I481,'Simulador Piramide-Salarios'!$F$57:$J$74,5,0)),(IF(I481=("Inspector"),(VLOOKUP(I481,'Simulador Piramide-Salarios'!$F$57:$J$74,5,0)),(IF(I481=("Inspector Jefe"),(VLOOKUP(I481,'Simulador Piramide-Salarios'!$F$57:$J$74,5,0)),(IF((IF((VLOOKUP(I481,'Simulador Piramide-Salarios'!$F$57:$J$74,3,0))&gt;0,(VLOOKUP(I481,'Simulador Piramide-Salarios'!$F$57:$J$74,3,0)),(VLOOKUP(I481,'Simulador Piramide-Salarios'!$E$57:$J$74,5,0))))&gt;0,(IF((VLOOKUP(I481,'Simulador Piramide-Salarios'!$F$57:$J$74,3,0))&gt;0,(VLOOKUP(I481,'Simulador Piramide-Salarios'!$F$57:$J$74,3,0)),(VLOOKUP(I481,'Simulador Piramide-Salarios'!$E$57:$J$74,5,0)))),(VLOOKUP(I481,'Simulador Piramide-Salarios'!$D$57:$J$74,7,0)))))))))))))</f>
        <v>#N/A</v>
      </c>
      <c r="K481" s="200" t="e">
        <f t="shared" si="58"/>
        <v>#N/A</v>
      </c>
      <c r="L481" s="200" t="e">
        <f t="shared" si="59"/>
        <v>#N/A</v>
      </c>
      <c r="M481" s="211" t="e">
        <f t="shared" si="60"/>
        <v>#N/A</v>
      </c>
      <c r="N481" s="201" t="e">
        <f t="shared" si="61"/>
        <v>#N/A</v>
      </c>
      <c r="O481" s="198">
        <v>0</v>
      </c>
      <c r="P481" s="198">
        <v>0</v>
      </c>
      <c r="Q481" s="200" t="e">
        <f t="shared" si="62"/>
        <v>#N/A</v>
      </c>
      <c r="Z481" s="260"/>
    </row>
    <row r="482" spans="1:26" x14ac:dyDescent="0.25">
      <c r="A482" s="180">
        <f t="shared" si="55"/>
        <v>471</v>
      </c>
      <c r="B482" s="296"/>
      <c r="C482" s="306"/>
      <c r="D482" s="304"/>
      <c r="E482" s="305"/>
      <c r="F482" s="296"/>
      <c r="G482" s="216">
        <f t="shared" si="56"/>
        <v>0</v>
      </c>
      <c r="H482" s="279">
        <f t="shared" si="57"/>
        <v>0</v>
      </c>
      <c r="I482" s="280"/>
      <c r="J482" s="202" t="e">
        <f>IF(I482=("Comisario"),(VLOOKUP(I482,'Simulador Piramide-Salarios'!$F$57:$J$74,5,0)),(IF(I482=("Inspector General"),(VLOOKUP(I482,'Simulador Piramide-Salarios'!$F$57:$J$74,5,0)),(IF(I482=("Subinspector"),(VLOOKUP(I482,'Simulador Piramide-Salarios'!$F$57:$J$74,5,0)),(IF(I482=("Inspector"),(VLOOKUP(I482,'Simulador Piramide-Salarios'!$F$57:$J$74,5,0)),(IF(I482=("Inspector Jefe"),(VLOOKUP(I482,'Simulador Piramide-Salarios'!$F$57:$J$74,5,0)),(IF((IF((VLOOKUP(I482,'Simulador Piramide-Salarios'!$F$57:$J$74,3,0))&gt;0,(VLOOKUP(I482,'Simulador Piramide-Salarios'!$F$57:$J$74,3,0)),(VLOOKUP(I482,'Simulador Piramide-Salarios'!$E$57:$J$74,5,0))))&gt;0,(IF((VLOOKUP(I482,'Simulador Piramide-Salarios'!$F$57:$J$74,3,0))&gt;0,(VLOOKUP(I482,'Simulador Piramide-Salarios'!$F$57:$J$74,3,0)),(VLOOKUP(I482,'Simulador Piramide-Salarios'!$E$57:$J$74,5,0)))),(VLOOKUP(I482,'Simulador Piramide-Salarios'!$D$57:$J$74,7,0)))))))))))))</f>
        <v>#N/A</v>
      </c>
      <c r="K482" s="200" t="e">
        <f t="shared" si="58"/>
        <v>#N/A</v>
      </c>
      <c r="L482" s="200" t="e">
        <f t="shared" si="59"/>
        <v>#N/A</v>
      </c>
      <c r="M482" s="211" t="e">
        <f t="shared" si="60"/>
        <v>#N/A</v>
      </c>
      <c r="N482" s="201" t="e">
        <f t="shared" si="61"/>
        <v>#N/A</v>
      </c>
      <c r="O482" s="198">
        <v>0</v>
      </c>
      <c r="P482" s="198">
        <v>0</v>
      </c>
      <c r="Q482" s="200" t="e">
        <f t="shared" si="62"/>
        <v>#N/A</v>
      </c>
      <c r="Z482" s="260"/>
    </row>
    <row r="483" spans="1:26" x14ac:dyDescent="0.25">
      <c r="A483" s="180">
        <f t="shared" si="55"/>
        <v>472</v>
      </c>
      <c r="B483" s="296"/>
      <c r="C483" s="306"/>
      <c r="D483" s="304"/>
      <c r="E483" s="305"/>
      <c r="F483" s="296"/>
      <c r="G483" s="216">
        <f t="shared" si="56"/>
        <v>0</v>
      </c>
      <c r="H483" s="279">
        <f t="shared" si="57"/>
        <v>0</v>
      </c>
      <c r="I483" s="280"/>
      <c r="J483" s="202" t="e">
        <f>IF(I483=("Comisario"),(VLOOKUP(I483,'Simulador Piramide-Salarios'!$F$57:$J$74,5,0)),(IF(I483=("Inspector General"),(VLOOKUP(I483,'Simulador Piramide-Salarios'!$F$57:$J$74,5,0)),(IF(I483=("Subinspector"),(VLOOKUP(I483,'Simulador Piramide-Salarios'!$F$57:$J$74,5,0)),(IF(I483=("Inspector"),(VLOOKUP(I483,'Simulador Piramide-Salarios'!$F$57:$J$74,5,0)),(IF(I483=("Inspector Jefe"),(VLOOKUP(I483,'Simulador Piramide-Salarios'!$F$57:$J$74,5,0)),(IF((IF((VLOOKUP(I483,'Simulador Piramide-Salarios'!$F$57:$J$74,3,0))&gt;0,(VLOOKUP(I483,'Simulador Piramide-Salarios'!$F$57:$J$74,3,0)),(VLOOKUP(I483,'Simulador Piramide-Salarios'!$E$57:$J$74,5,0))))&gt;0,(IF((VLOOKUP(I483,'Simulador Piramide-Salarios'!$F$57:$J$74,3,0))&gt;0,(VLOOKUP(I483,'Simulador Piramide-Salarios'!$F$57:$J$74,3,0)),(VLOOKUP(I483,'Simulador Piramide-Salarios'!$E$57:$J$74,5,0)))),(VLOOKUP(I483,'Simulador Piramide-Salarios'!$D$57:$J$74,7,0)))))))))))))</f>
        <v>#N/A</v>
      </c>
      <c r="K483" s="200" t="e">
        <f t="shared" si="58"/>
        <v>#N/A</v>
      </c>
      <c r="L483" s="200" t="e">
        <f t="shared" si="59"/>
        <v>#N/A</v>
      </c>
      <c r="M483" s="211" t="e">
        <f t="shared" si="60"/>
        <v>#N/A</v>
      </c>
      <c r="N483" s="201" t="e">
        <f t="shared" si="61"/>
        <v>#N/A</v>
      </c>
      <c r="O483" s="198">
        <v>0</v>
      </c>
      <c r="P483" s="198">
        <v>0</v>
      </c>
      <c r="Q483" s="200" t="e">
        <f t="shared" si="62"/>
        <v>#N/A</v>
      </c>
      <c r="Z483" s="260"/>
    </row>
    <row r="484" spans="1:26" x14ac:dyDescent="0.25">
      <c r="A484" s="180">
        <f t="shared" si="55"/>
        <v>473</v>
      </c>
      <c r="B484" s="296"/>
      <c r="C484" s="306"/>
      <c r="D484" s="304"/>
      <c r="E484" s="305"/>
      <c r="F484" s="296"/>
      <c r="G484" s="216">
        <f t="shared" si="56"/>
        <v>0</v>
      </c>
      <c r="H484" s="279">
        <f t="shared" si="57"/>
        <v>0</v>
      </c>
      <c r="I484" s="280"/>
      <c r="J484" s="202" t="e">
        <f>IF(I484=("Comisario"),(VLOOKUP(I484,'Simulador Piramide-Salarios'!$F$57:$J$74,5,0)),(IF(I484=("Inspector General"),(VLOOKUP(I484,'Simulador Piramide-Salarios'!$F$57:$J$74,5,0)),(IF(I484=("Subinspector"),(VLOOKUP(I484,'Simulador Piramide-Salarios'!$F$57:$J$74,5,0)),(IF(I484=("Inspector"),(VLOOKUP(I484,'Simulador Piramide-Salarios'!$F$57:$J$74,5,0)),(IF(I484=("Inspector Jefe"),(VLOOKUP(I484,'Simulador Piramide-Salarios'!$F$57:$J$74,5,0)),(IF((IF((VLOOKUP(I484,'Simulador Piramide-Salarios'!$F$57:$J$74,3,0))&gt;0,(VLOOKUP(I484,'Simulador Piramide-Salarios'!$F$57:$J$74,3,0)),(VLOOKUP(I484,'Simulador Piramide-Salarios'!$E$57:$J$74,5,0))))&gt;0,(IF((VLOOKUP(I484,'Simulador Piramide-Salarios'!$F$57:$J$74,3,0))&gt;0,(VLOOKUP(I484,'Simulador Piramide-Salarios'!$F$57:$J$74,3,0)),(VLOOKUP(I484,'Simulador Piramide-Salarios'!$E$57:$J$74,5,0)))),(VLOOKUP(I484,'Simulador Piramide-Salarios'!$D$57:$J$74,7,0)))))))))))))</f>
        <v>#N/A</v>
      </c>
      <c r="K484" s="200" t="e">
        <f t="shared" si="58"/>
        <v>#N/A</v>
      </c>
      <c r="L484" s="200" t="e">
        <f t="shared" si="59"/>
        <v>#N/A</v>
      </c>
      <c r="M484" s="211" t="e">
        <f t="shared" si="60"/>
        <v>#N/A</v>
      </c>
      <c r="N484" s="201" t="e">
        <f t="shared" si="61"/>
        <v>#N/A</v>
      </c>
      <c r="O484" s="198">
        <v>0</v>
      </c>
      <c r="P484" s="198">
        <v>0</v>
      </c>
      <c r="Q484" s="200" t="e">
        <f t="shared" si="62"/>
        <v>#N/A</v>
      </c>
      <c r="Z484" s="260"/>
    </row>
    <row r="485" spans="1:26" x14ac:dyDescent="0.25">
      <c r="A485" s="180">
        <f t="shared" si="55"/>
        <v>474</v>
      </c>
      <c r="B485" s="296"/>
      <c r="C485" s="306"/>
      <c r="D485" s="304"/>
      <c r="E485" s="305"/>
      <c r="F485" s="296"/>
      <c r="G485" s="216">
        <f t="shared" si="56"/>
        <v>0</v>
      </c>
      <c r="H485" s="279">
        <f t="shared" si="57"/>
        <v>0</v>
      </c>
      <c r="I485" s="280"/>
      <c r="J485" s="202" t="e">
        <f>IF(I485=("Comisario"),(VLOOKUP(I485,'Simulador Piramide-Salarios'!$F$57:$J$74,5,0)),(IF(I485=("Inspector General"),(VLOOKUP(I485,'Simulador Piramide-Salarios'!$F$57:$J$74,5,0)),(IF(I485=("Subinspector"),(VLOOKUP(I485,'Simulador Piramide-Salarios'!$F$57:$J$74,5,0)),(IF(I485=("Inspector"),(VLOOKUP(I485,'Simulador Piramide-Salarios'!$F$57:$J$74,5,0)),(IF(I485=("Inspector Jefe"),(VLOOKUP(I485,'Simulador Piramide-Salarios'!$F$57:$J$74,5,0)),(IF((IF((VLOOKUP(I485,'Simulador Piramide-Salarios'!$F$57:$J$74,3,0))&gt;0,(VLOOKUP(I485,'Simulador Piramide-Salarios'!$F$57:$J$74,3,0)),(VLOOKUP(I485,'Simulador Piramide-Salarios'!$E$57:$J$74,5,0))))&gt;0,(IF((VLOOKUP(I485,'Simulador Piramide-Salarios'!$F$57:$J$74,3,0))&gt;0,(VLOOKUP(I485,'Simulador Piramide-Salarios'!$F$57:$J$74,3,0)),(VLOOKUP(I485,'Simulador Piramide-Salarios'!$E$57:$J$74,5,0)))),(VLOOKUP(I485,'Simulador Piramide-Salarios'!$D$57:$J$74,7,0)))))))))))))</f>
        <v>#N/A</v>
      </c>
      <c r="K485" s="200" t="e">
        <f t="shared" si="58"/>
        <v>#N/A</v>
      </c>
      <c r="L485" s="200" t="e">
        <f t="shared" si="59"/>
        <v>#N/A</v>
      </c>
      <c r="M485" s="211" t="e">
        <f t="shared" si="60"/>
        <v>#N/A</v>
      </c>
      <c r="N485" s="201" t="e">
        <f t="shared" si="61"/>
        <v>#N/A</v>
      </c>
      <c r="O485" s="198">
        <v>0</v>
      </c>
      <c r="P485" s="198">
        <v>0</v>
      </c>
      <c r="Q485" s="200" t="e">
        <f t="shared" si="62"/>
        <v>#N/A</v>
      </c>
      <c r="Z485" s="260"/>
    </row>
    <row r="486" spans="1:26" x14ac:dyDescent="0.25">
      <c r="A486" s="180">
        <f t="shared" si="55"/>
        <v>475</v>
      </c>
      <c r="B486" s="296"/>
      <c r="C486" s="306"/>
      <c r="D486" s="304"/>
      <c r="E486" s="305"/>
      <c r="F486" s="296"/>
      <c r="G486" s="216">
        <f t="shared" si="56"/>
        <v>0</v>
      </c>
      <c r="H486" s="279">
        <f t="shared" si="57"/>
        <v>0</v>
      </c>
      <c r="I486" s="280"/>
      <c r="J486" s="202" t="e">
        <f>IF(I486=("Comisario"),(VLOOKUP(I486,'Simulador Piramide-Salarios'!$F$57:$J$74,5,0)),(IF(I486=("Inspector General"),(VLOOKUP(I486,'Simulador Piramide-Salarios'!$F$57:$J$74,5,0)),(IF(I486=("Subinspector"),(VLOOKUP(I486,'Simulador Piramide-Salarios'!$F$57:$J$74,5,0)),(IF(I486=("Inspector"),(VLOOKUP(I486,'Simulador Piramide-Salarios'!$F$57:$J$74,5,0)),(IF(I486=("Inspector Jefe"),(VLOOKUP(I486,'Simulador Piramide-Salarios'!$F$57:$J$74,5,0)),(IF((IF((VLOOKUP(I486,'Simulador Piramide-Salarios'!$F$57:$J$74,3,0))&gt;0,(VLOOKUP(I486,'Simulador Piramide-Salarios'!$F$57:$J$74,3,0)),(VLOOKUP(I486,'Simulador Piramide-Salarios'!$E$57:$J$74,5,0))))&gt;0,(IF((VLOOKUP(I486,'Simulador Piramide-Salarios'!$F$57:$J$74,3,0))&gt;0,(VLOOKUP(I486,'Simulador Piramide-Salarios'!$F$57:$J$74,3,0)),(VLOOKUP(I486,'Simulador Piramide-Salarios'!$E$57:$J$74,5,0)))),(VLOOKUP(I486,'Simulador Piramide-Salarios'!$D$57:$J$74,7,0)))))))))))))</f>
        <v>#N/A</v>
      </c>
      <c r="K486" s="200" t="e">
        <f t="shared" si="58"/>
        <v>#N/A</v>
      </c>
      <c r="L486" s="200" t="e">
        <f t="shared" si="59"/>
        <v>#N/A</v>
      </c>
      <c r="M486" s="211" t="e">
        <f t="shared" si="60"/>
        <v>#N/A</v>
      </c>
      <c r="N486" s="201" t="e">
        <f t="shared" si="61"/>
        <v>#N/A</v>
      </c>
      <c r="O486" s="198">
        <v>0</v>
      </c>
      <c r="P486" s="198">
        <v>0</v>
      </c>
      <c r="Q486" s="200" t="e">
        <f t="shared" si="62"/>
        <v>#N/A</v>
      </c>
      <c r="Z486" s="260"/>
    </row>
    <row r="487" spans="1:26" x14ac:dyDescent="0.25">
      <c r="A487" s="180">
        <f t="shared" si="55"/>
        <v>476</v>
      </c>
      <c r="B487" s="296"/>
      <c r="C487" s="306"/>
      <c r="D487" s="304"/>
      <c r="E487" s="305"/>
      <c r="F487" s="296"/>
      <c r="G487" s="216">
        <f t="shared" si="56"/>
        <v>0</v>
      </c>
      <c r="H487" s="279">
        <f t="shared" si="57"/>
        <v>0</v>
      </c>
      <c r="I487" s="280"/>
      <c r="J487" s="202" t="e">
        <f>IF(I487=("Comisario"),(VLOOKUP(I487,'Simulador Piramide-Salarios'!$F$57:$J$74,5,0)),(IF(I487=("Inspector General"),(VLOOKUP(I487,'Simulador Piramide-Salarios'!$F$57:$J$74,5,0)),(IF(I487=("Subinspector"),(VLOOKUP(I487,'Simulador Piramide-Salarios'!$F$57:$J$74,5,0)),(IF(I487=("Inspector"),(VLOOKUP(I487,'Simulador Piramide-Salarios'!$F$57:$J$74,5,0)),(IF(I487=("Inspector Jefe"),(VLOOKUP(I487,'Simulador Piramide-Salarios'!$F$57:$J$74,5,0)),(IF((IF((VLOOKUP(I487,'Simulador Piramide-Salarios'!$F$57:$J$74,3,0))&gt;0,(VLOOKUP(I487,'Simulador Piramide-Salarios'!$F$57:$J$74,3,0)),(VLOOKUP(I487,'Simulador Piramide-Salarios'!$E$57:$J$74,5,0))))&gt;0,(IF((VLOOKUP(I487,'Simulador Piramide-Salarios'!$F$57:$J$74,3,0))&gt;0,(VLOOKUP(I487,'Simulador Piramide-Salarios'!$F$57:$J$74,3,0)),(VLOOKUP(I487,'Simulador Piramide-Salarios'!$E$57:$J$74,5,0)))),(VLOOKUP(I487,'Simulador Piramide-Salarios'!$D$57:$J$74,7,0)))))))))))))</f>
        <v>#N/A</v>
      </c>
      <c r="K487" s="200" t="e">
        <f t="shared" si="58"/>
        <v>#N/A</v>
      </c>
      <c r="L487" s="200" t="e">
        <f t="shared" si="59"/>
        <v>#N/A</v>
      </c>
      <c r="M487" s="211" t="e">
        <f t="shared" si="60"/>
        <v>#N/A</v>
      </c>
      <c r="N487" s="201" t="e">
        <f t="shared" si="61"/>
        <v>#N/A</v>
      </c>
      <c r="O487" s="198">
        <v>0</v>
      </c>
      <c r="P487" s="198">
        <v>0</v>
      </c>
      <c r="Q487" s="200" t="e">
        <f t="shared" si="62"/>
        <v>#N/A</v>
      </c>
      <c r="Z487" s="260"/>
    </row>
    <row r="488" spans="1:26" x14ac:dyDescent="0.25">
      <c r="A488" s="180">
        <f t="shared" si="55"/>
        <v>477</v>
      </c>
      <c r="B488" s="296"/>
      <c r="C488" s="306"/>
      <c r="D488" s="304"/>
      <c r="E488" s="305"/>
      <c r="F488" s="296"/>
      <c r="G488" s="216">
        <f t="shared" si="56"/>
        <v>0</v>
      </c>
      <c r="H488" s="279">
        <f t="shared" si="57"/>
        <v>0</v>
      </c>
      <c r="I488" s="280"/>
      <c r="J488" s="202" t="e">
        <f>IF(I488=("Comisario"),(VLOOKUP(I488,'Simulador Piramide-Salarios'!$F$57:$J$74,5,0)),(IF(I488=("Inspector General"),(VLOOKUP(I488,'Simulador Piramide-Salarios'!$F$57:$J$74,5,0)),(IF(I488=("Subinspector"),(VLOOKUP(I488,'Simulador Piramide-Salarios'!$F$57:$J$74,5,0)),(IF(I488=("Inspector"),(VLOOKUP(I488,'Simulador Piramide-Salarios'!$F$57:$J$74,5,0)),(IF(I488=("Inspector Jefe"),(VLOOKUP(I488,'Simulador Piramide-Salarios'!$F$57:$J$74,5,0)),(IF((IF((VLOOKUP(I488,'Simulador Piramide-Salarios'!$F$57:$J$74,3,0))&gt;0,(VLOOKUP(I488,'Simulador Piramide-Salarios'!$F$57:$J$74,3,0)),(VLOOKUP(I488,'Simulador Piramide-Salarios'!$E$57:$J$74,5,0))))&gt;0,(IF((VLOOKUP(I488,'Simulador Piramide-Salarios'!$F$57:$J$74,3,0))&gt;0,(VLOOKUP(I488,'Simulador Piramide-Salarios'!$F$57:$J$74,3,0)),(VLOOKUP(I488,'Simulador Piramide-Salarios'!$E$57:$J$74,5,0)))),(VLOOKUP(I488,'Simulador Piramide-Salarios'!$D$57:$J$74,7,0)))))))))))))</f>
        <v>#N/A</v>
      </c>
      <c r="K488" s="200" t="e">
        <f t="shared" si="58"/>
        <v>#N/A</v>
      </c>
      <c r="L488" s="200" t="e">
        <f t="shared" si="59"/>
        <v>#N/A</v>
      </c>
      <c r="M488" s="211" t="e">
        <f t="shared" si="60"/>
        <v>#N/A</v>
      </c>
      <c r="N488" s="201" t="e">
        <f t="shared" si="61"/>
        <v>#N/A</v>
      </c>
      <c r="O488" s="198">
        <v>0</v>
      </c>
      <c r="P488" s="198">
        <v>0</v>
      </c>
      <c r="Q488" s="200" t="e">
        <f t="shared" si="62"/>
        <v>#N/A</v>
      </c>
      <c r="Z488" s="260"/>
    </row>
    <row r="489" spans="1:26" x14ac:dyDescent="0.25">
      <c r="A489" s="180">
        <f t="shared" si="55"/>
        <v>478</v>
      </c>
      <c r="B489" s="296"/>
      <c r="C489" s="306"/>
      <c r="D489" s="304"/>
      <c r="E489" s="305"/>
      <c r="F489" s="296"/>
      <c r="G489" s="216">
        <f t="shared" si="56"/>
        <v>0</v>
      </c>
      <c r="H489" s="279">
        <f t="shared" si="57"/>
        <v>0</v>
      </c>
      <c r="I489" s="280"/>
      <c r="J489" s="202" t="e">
        <f>IF(I489=("Comisario"),(VLOOKUP(I489,'Simulador Piramide-Salarios'!$F$57:$J$74,5,0)),(IF(I489=("Inspector General"),(VLOOKUP(I489,'Simulador Piramide-Salarios'!$F$57:$J$74,5,0)),(IF(I489=("Subinspector"),(VLOOKUP(I489,'Simulador Piramide-Salarios'!$F$57:$J$74,5,0)),(IF(I489=("Inspector"),(VLOOKUP(I489,'Simulador Piramide-Salarios'!$F$57:$J$74,5,0)),(IF(I489=("Inspector Jefe"),(VLOOKUP(I489,'Simulador Piramide-Salarios'!$F$57:$J$74,5,0)),(IF((IF((VLOOKUP(I489,'Simulador Piramide-Salarios'!$F$57:$J$74,3,0))&gt;0,(VLOOKUP(I489,'Simulador Piramide-Salarios'!$F$57:$J$74,3,0)),(VLOOKUP(I489,'Simulador Piramide-Salarios'!$E$57:$J$74,5,0))))&gt;0,(IF((VLOOKUP(I489,'Simulador Piramide-Salarios'!$F$57:$J$74,3,0))&gt;0,(VLOOKUP(I489,'Simulador Piramide-Salarios'!$F$57:$J$74,3,0)),(VLOOKUP(I489,'Simulador Piramide-Salarios'!$E$57:$J$74,5,0)))),(VLOOKUP(I489,'Simulador Piramide-Salarios'!$D$57:$J$74,7,0)))))))))))))</f>
        <v>#N/A</v>
      </c>
      <c r="K489" s="200" t="e">
        <f t="shared" si="58"/>
        <v>#N/A</v>
      </c>
      <c r="L489" s="200" t="e">
        <f t="shared" si="59"/>
        <v>#N/A</v>
      </c>
      <c r="M489" s="211" t="e">
        <f t="shared" si="60"/>
        <v>#N/A</v>
      </c>
      <c r="N489" s="201" t="e">
        <f t="shared" si="61"/>
        <v>#N/A</v>
      </c>
      <c r="O489" s="198">
        <v>0</v>
      </c>
      <c r="P489" s="198">
        <v>0</v>
      </c>
      <c r="Q489" s="200" t="e">
        <f t="shared" si="62"/>
        <v>#N/A</v>
      </c>
      <c r="Z489" s="260"/>
    </row>
    <row r="490" spans="1:26" x14ac:dyDescent="0.25">
      <c r="A490" s="180">
        <f t="shared" si="55"/>
        <v>479</v>
      </c>
      <c r="B490" s="296"/>
      <c r="C490" s="306"/>
      <c r="D490" s="304"/>
      <c r="E490" s="305"/>
      <c r="F490" s="296"/>
      <c r="G490" s="216">
        <f t="shared" si="56"/>
        <v>0</v>
      </c>
      <c r="H490" s="279">
        <f t="shared" si="57"/>
        <v>0</v>
      </c>
      <c r="I490" s="280"/>
      <c r="J490" s="202" t="e">
        <f>IF(I490=("Comisario"),(VLOOKUP(I490,'Simulador Piramide-Salarios'!$F$57:$J$74,5,0)),(IF(I490=("Inspector General"),(VLOOKUP(I490,'Simulador Piramide-Salarios'!$F$57:$J$74,5,0)),(IF(I490=("Subinspector"),(VLOOKUP(I490,'Simulador Piramide-Salarios'!$F$57:$J$74,5,0)),(IF(I490=("Inspector"),(VLOOKUP(I490,'Simulador Piramide-Salarios'!$F$57:$J$74,5,0)),(IF(I490=("Inspector Jefe"),(VLOOKUP(I490,'Simulador Piramide-Salarios'!$F$57:$J$74,5,0)),(IF((IF((VLOOKUP(I490,'Simulador Piramide-Salarios'!$F$57:$J$74,3,0))&gt;0,(VLOOKUP(I490,'Simulador Piramide-Salarios'!$F$57:$J$74,3,0)),(VLOOKUP(I490,'Simulador Piramide-Salarios'!$E$57:$J$74,5,0))))&gt;0,(IF((VLOOKUP(I490,'Simulador Piramide-Salarios'!$F$57:$J$74,3,0))&gt;0,(VLOOKUP(I490,'Simulador Piramide-Salarios'!$F$57:$J$74,3,0)),(VLOOKUP(I490,'Simulador Piramide-Salarios'!$E$57:$J$74,5,0)))),(VLOOKUP(I490,'Simulador Piramide-Salarios'!$D$57:$J$74,7,0)))))))))))))</f>
        <v>#N/A</v>
      </c>
      <c r="K490" s="200" t="e">
        <f t="shared" si="58"/>
        <v>#N/A</v>
      </c>
      <c r="L490" s="200" t="e">
        <f t="shared" si="59"/>
        <v>#N/A</v>
      </c>
      <c r="M490" s="211" t="e">
        <f t="shared" si="60"/>
        <v>#N/A</v>
      </c>
      <c r="N490" s="201" t="e">
        <f t="shared" si="61"/>
        <v>#N/A</v>
      </c>
      <c r="O490" s="198">
        <v>0</v>
      </c>
      <c r="P490" s="198">
        <v>0</v>
      </c>
      <c r="Q490" s="200" t="e">
        <f t="shared" si="62"/>
        <v>#N/A</v>
      </c>
      <c r="Z490" s="260"/>
    </row>
    <row r="491" spans="1:26" x14ac:dyDescent="0.25">
      <c r="A491" s="180">
        <f t="shared" si="55"/>
        <v>480</v>
      </c>
      <c r="B491" s="296"/>
      <c r="C491" s="306"/>
      <c r="D491" s="304"/>
      <c r="E491" s="305"/>
      <c r="F491" s="296"/>
      <c r="G491" s="216">
        <f t="shared" si="56"/>
        <v>0</v>
      </c>
      <c r="H491" s="279">
        <f t="shared" si="57"/>
        <v>0</v>
      </c>
      <c r="I491" s="280"/>
      <c r="J491" s="202" t="e">
        <f>IF(I491=("Comisario"),(VLOOKUP(I491,'Simulador Piramide-Salarios'!$F$57:$J$74,5,0)),(IF(I491=("Inspector General"),(VLOOKUP(I491,'Simulador Piramide-Salarios'!$F$57:$J$74,5,0)),(IF(I491=("Subinspector"),(VLOOKUP(I491,'Simulador Piramide-Salarios'!$F$57:$J$74,5,0)),(IF(I491=("Inspector"),(VLOOKUP(I491,'Simulador Piramide-Salarios'!$F$57:$J$74,5,0)),(IF(I491=("Inspector Jefe"),(VLOOKUP(I491,'Simulador Piramide-Salarios'!$F$57:$J$74,5,0)),(IF((IF((VLOOKUP(I491,'Simulador Piramide-Salarios'!$F$57:$J$74,3,0))&gt;0,(VLOOKUP(I491,'Simulador Piramide-Salarios'!$F$57:$J$74,3,0)),(VLOOKUP(I491,'Simulador Piramide-Salarios'!$E$57:$J$74,5,0))))&gt;0,(IF((VLOOKUP(I491,'Simulador Piramide-Salarios'!$F$57:$J$74,3,0))&gt;0,(VLOOKUP(I491,'Simulador Piramide-Salarios'!$F$57:$J$74,3,0)),(VLOOKUP(I491,'Simulador Piramide-Salarios'!$E$57:$J$74,5,0)))),(VLOOKUP(I491,'Simulador Piramide-Salarios'!$D$57:$J$74,7,0)))))))))))))</f>
        <v>#N/A</v>
      </c>
      <c r="K491" s="200" t="e">
        <f t="shared" si="58"/>
        <v>#N/A</v>
      </c>
      <c r="L491" s="200" t="e">
        <f t="shared" si="59"/>
        <v>#N/A</v>
      </c>
      <c r="M491" s="211" t="e">
        <f t="shared" si="60"/>
        <v>#N/A</v>
      </c>
      <c r="N491" s="201" t="e">
        <f t="shared" si="61"/>
        <v>#N/A</v>
      </c>
      <c r="O491" s="198">
        <v>0</v>
      </c>
      <c r="P491" s="198">
        <v>0</v>
      </c>
      <c r="Q491" s="200" t="e">
        <f t="shared" si="62"/>
        <v>#N/A</v>
      </c>
      <c r="Z491" s="260"/>
    </row>
    <row r="492" spans="1:26" x14ac:dyDescent="0.25">
      <c r="A492" s="180">
        <f t="shared" si="55"/>
        <v>481</v>
      </c>
      <c r="B492" s="296"/>
      <c r="C492" s="306"/>
      <c r="D492" s="304"/>
      <c r="E492" s="305"/>
      <c r="F492" s="296"/>
      <c r="G492" s="216">
        <f t="shared" si="56"/>
        <v>0</v>
      </c>
      <c r="H492" s="279">
        <f t="shared" si="57"/>
        <v>0</v>
      </c>
      <c r="I492" s="280"/>
      <c r="J492" s="202" t="e">
        <f>IF(I492=("Comisario"),(VLOOKUP(I492,'Simulador Piramide-Salarios'!$F$57:$J$74,5,0)),(IF(I492=("Inspector General"),(VLOOKUP(I492,'Simulador Piramide-Salarios'!$F$57:$J$74,5,0)),(IF(I492=("Subinspector"),(VLOOKUP(I492,'Simulador Piramide-Salarios'!$F$57:$J$74,5,0)),(IF(I492=("Inspector"),(VLOOKUP(I492,'Simulador Piramide-Salarios'!$F$57:$J$74,5,0)),(IF(I492=("Inspector Jefe"),(VLOOKUP(I492,'Simulador Piramide-Salarios'!$F$57:$J$74,5,0)),(IF((IF((VLOOKUP(I492,'Simulador Piramide-Salarios'!$F$57:$J$74,3,0))&gt;0,(VLOOKUP(I492,'Simulador Piramide-Salarios'!$F$57:$J$74,3,0)),(VLOOKUP(I492,'Simulador Piramide-Salarios'!$E$57:$J$74,5,0))))&gt;0,(IF((VLOOKUP(I492,'Simulador Piramide-Salarios'!$F$57:$J$74,3,0))&gt;0,(VLOOKUP(I492,'Simulador Piramide-Salarios'!$F$57:$J$74,3,0)),(VLOOKUP(I492,'Simulador Piramide-Salarios'!$E$57:$J$74,5,0)))),(VLOOKUP(I492,'Simulador Piramide-Salarios'!$D$57:$J$74,7,0)))))))))))))</f>
        <v>#N/A</v>
      </c>
      <c r="K492" s="200" t="e">
        <f t="shared" si="58"/>
        <v>#N/A</v>
      </c>
      <c r="L492" s="200" t="e">
        <f t="shared" si="59"/>
        <v>#N/A</v>
      </c>
      <c r="M492" s="211" t="e">
        <f t="shared" si="60"/>
        <v>#N/A</v>
      </c>
      <c r="N492" s="201" t="e">
        <f t="shared" si="61"/>
        <v>#N/A</v>
      </c>
      <c r="O492" s="198">
        <v>0</v>
      </c>
      <c r="P492" s="198">
        <v>0</v>
      </c>
      <c r="Q492" s="200" t="e">
        <f t="shared" si="62"/>
        <v>#N/A</v>
      </c>
      <c r="Z492" s="260"/>
    </row>
    <row r="493" spans="1:26" x14ac:dyDescent="0.25">
      <c r="A493" s="180">
        <f t="shared" si="55"/>
        <v>482</v>
      </c>
      <c r="B493" s="296"/>
      <c r="C493" s="306"/>
      <c r="D493" s="304"/>
      <c r="E493" s="305"/>
      <c r="F493" s="296"/>
      <c r="G493" s="216">
        <f t="shared" si="56"/>
        <v>0</v>
      </c>
      <c r="H493" s="279">
        <f t="shared" si="57"/>
        <v>0</v>
      </c>
      <c r="I493" s="280"/>
      <c r="J493" s="202" t="e">
        <f>IF(I493=("Comisario"),(VLOOKUP(I493,'Simulador Piramide-Salarios'!$F$57:$J$74,5,0)),(IF(I493=("Inspector General"),(VLOOKUP(I493,'Simulador Piramide-Salarios'!$F$57:$J$74,5,0)),(IF(I493=("Subinspector"),(VLOOKUP(I493,'Simulador Piramide-Salarios'!$F$57:$J$74,5,0)),(IF(I493=("Inspector"),(VLOOKUP(I493,'Simulador Piramide-Salarios'!$F$57:$J$74,5,0)),(IF(I493=("Inspector Jefe"),(VLOOKUP(I493,'Simulador Piramide-Salarios'!$F$57:$J$74,5,0)),(IF((IF((VLOOKUP(I493,'Simulador Piramide-Salarios'!$F$57:$J$74,3,0))&gt;0,(VLOOKUP(I493,'Simulador Piramide-Salarios'!$F$57:$J$74,3,0)),(VLOOKUP(I493,'Simulador Piramide-Salarios'!$E$57:$J$74,5,0))))&gt;0,(IF((VLOOKUP(I493,'Simulador Piramide-Salarios'!$F$57:$J$74,3,0))&gt;0,(VLOOKUP(I493,'Simulador Piramide-Salarios'!$F$57:$J$74,3,0)),(VLOOKUP(I493,'Simulador Piramide-Salarios'!$E$57:$J$74,5,0)))),(VLOOKUP(I493,'Simulador Piramide-Salarios'!$D$57:$J$74,7,0)))))))))))))</f>
        <v>#N/A</v>
      </c>
      <c r="K493" s="200" t="e">
        <f t="shared" si="58"/>
        <v>#N/A</v>
      </c>
      <c r="L493" s="200" t="e">
        <f t="shared" si="59"/>
        <v>#N/A</v>
      </c>
      <c r="M493" s="211" t="e">
        <f t="shared" si="60"/>
        <v>#N/A</v>
      </c>
      <c r="N493" s="201" t="e">
        <f t="shared" si="61"/>
        <v>#N/A</v>
      </c>
      <c r="O493" s="198">
        <v>0</v>
      </c>
      <c r="P493" s="198">
        <v>0</v>
      </c>
      <c r="Q493" s="200" t="e">
        <f t="shared" si="62"/>
        <v>#N/A</v>
      </c>
      <c r="Z493" s="260"/>
    </row>
    <row r="494" spans="1:26" x14ac:dyDescent="0.25">
      <c r="A494" s="180">
        <f t="shared" si="55"/>
        <v>483</v>
      </c>
      <c r="B494" s="296"/>
      <c r="C494" s="306"/>
      <c r="D494" s="304"/>
      <c r="E494" s="305"/>
      <c r="F494" s="296"/>
      <c r="G494" s="216">
        <f t="shared" si="56"/>
        <v>0</v>
      </c>
      <c r="H494" s="279">
        <f t="shared" si="57"/>
        <v>0</v>
      </c>
      <c r="I494" s="280"/>
      <c r="J494" s="202" t="e">
        <f>IF(I494=("Comisario"),(VLOOKUP(I494,'Simulador Piramide-Salarios'!$F$57:$J$74,5,0)),(IF(I494=("Inspector General"),(VLOOKUP(I494,'Simulador Piramide-Salarios'!$F$57:$J$74,5,0)),(IF(I494=("Subinspector"),(VLOOKUP(I494,'Simulador Piramide-Salarios'!$F$57:$J$74,5,0)),(IF(I494=("Inspector"),(VLOOKUP(I494,'Simulador Piramide-Salarios'!$F$57:$J$74,5,0)),(IF(I494=("Inspector Jefe"),(VLOOKUP(I494,'Simulador Piramide-Salarios'!$F$57:$J$74,5,0)),(IF((IF((VLOOKUP(I494,'Simulador Piramide-Salarios'!$F$57:$J$74,3,0))&gt;0,(VLOOKUP(I494,'Simulador Piramide-Salarios'!$F$57:$J$74,3,0)),(VLOOKUP(I494,'Simulador Piramide-Salarios'!$E$57:$J$74,5,0))))&gt;0,(IF((VLOOKUP(I494,'Simulador Piramide-Salarios'!$F$57:$J$74,3,0))&gt;0,(VLOOKUP(I494,'Simulador Piramide-Salarios'!$F$57:$J$74,3,0)),(VLOOKUP(I494,'Simulador Piramide-Salarios'!$E$57:$J$74,5,0)))),(VLOOKUP(I494,'Simulador Piramide-Salarios'!$D$57:$J$74,7,0)))))))))))))</f>
        <v>#N/A</v>
      </c>
      <c r="K494" s="200" t="e">
        <f t="shared" si="58"/>
        <v>#N/A</v>
      </c>
      <c r="L494" s="200" t="e">
        <f t="shared" si="59"/>
        <v>#N/A</v>
      </c>
      <c r="M494" s="211" t="e">
        <f t="shared" si="60"/>
        <v>#N/A</v>
      </c>
      <c r="N494" s="201" t="e">
        <f t="shared" si="61"/>
        <v>#N/A</v>
      </c>
      <c r="O494" s="198">
        <v>0</v>
      </c>
      <c r="P494" s="198">
        <v>0</v>
      </c>
      <c r="Q494" s="200" t="e">
        <f t="shared" si="62"/>
        <v>#N/A</v>
      </c>
      <c r="Z494" s="260"/>
    </row>
    <row r="495" spans="1:26" x14ac:dyDescent="0.25">
      <c r="A495" s="180">
        <f t="shared" si="55"/>
        <v>484</v>
      </c>
      <c r="B495" s="296"/>
      <c r="C495" s="306"/>
      <c r="D495" s="304"/>
      <c r="E495" s="305"/>
      <c r="F495" s="296"/>
      <c r="G495" s="216">
        <f t="shared" si="56"/>
        <v>0</v>
      </c>
      <c r="H495" s="279">
        <f t="shared" si="57"/>
        <v>0</v>
      </c>
      <c r="I495" s="280"/>
      <c r="J495" s="202" t="e">
        <f>IF(I495=("Comisario"),(VLOOKUP(I495,'Simulador Piramide-Salarios'!$F$57:$J$74,5,0)),(IF(I495=("Inspector General"),(VLOOKUP(I495,'Simulador Piramide-Salarios'!$F$57:$J$74,5,0)),(IF(I495=("Subinspector"),(VLOOKUP(I495,'Simulador Piramide-Salarios'!$F$57:$J$74,5,0)),(IF(I495=("Inspector"),(VLOOKUP(I495,'Simulador Piramide-Salarios'!$F$57:$J$74,5,0)),(IF(I495=("Inspector Jefe"),(VLOOKUP(I495,'Simulador Piramide-Salarios'!$F$57:$J$74,5,0)),(IF((IF((VLOOKUP(I495,'Simulador Piramide-Salarios'!$F$57:$J$74,3,0))&gt;0,(VLOOKUP(I495,'Simulador Piramide-Salarios'!$F$57:$J$74,3,0)),(VLOOKUP(I495,'Simulador Piramide-Salarios'!$E$57:$J$74,5,0))))&gt;0,(IF((VLOOKUP(I495,'Simulador Piramide-Salarios'!$F$57:$J$74,3,0))&gt;0,(VLOOKUP(I495,'Simulador Piramide-Salarios'!$F$57:$J$74,3,0)),(VLOOKUP(I495,'Simulador Piramide-Salarios'!$E$57:$J$74,5,0)))),(VLOOKUP(I495,'Simulador Piramide-Salarios'!$D$57:$J$74,7,0)))))))))))))</f>
        <v>#N/A</v>
      </c>
      <c r="K495" s="200" t="e">
        <f t="shared" si="58"/>
        <v>#N/A</v>
      </c>
      <c r="L495" s="200" t="e">
        <f t="shared" si="59"/>
        <v>#N/A</v>
      </c>
      <c r="M495" s="211" t="e">
        <f t="shared" si="60"/>
        <v>#N/A</v>
      </c>
      <c r="N495" s="201" t="e">
        <f t="shared" si="61"/>
        <v>#N/A</v>
      </c>
      <c r="O495" s="198">
        <v>0</v>
      </c>
      <c r="P495" s="198">
        <v>0</v>
      </c>
      <c r="Q495" s="200" t="e">
        <f t="shared" si="62"/>
        <v>#N/A</v>
      </c>
      <c r="Z495" s="260"/>
    </row>
    <row r="496" spans="1:26" x14ac:dyDescent="0.25">
      <c r="A496" s="180">
        <f t="shared" ref="A496:A511" si="63">IF(I496=I495,(IF(A495&gt;1,A495+1,1+1)),1)</f>
        <v>485</v>
      </c>
      <c r="B496" s="296"/>
      <c r="C496" s="306"/>
      <c r="D496" s="304"/>
      <c r="E496" s="305"/>
      <c r="F496" s="296"/>
      <c r="G496" s="216">
        <f t="shared" si="56"/>
        <v>0</v>
      </c>
      <c r="H496" s="279">
        <f t="shared" si="57"/>
        <v>0</v>
      </c>
      <c r="I496" s="280"/>
      <c r="J496" s="202" t="e">
        <f>IF(I496=("Comisario"),(VLOOKUP(I496,'Simulador Piramide-Salarios'!$F$57:$J$74,5,0)),(IF(I496=("Inspector General"),(VLOOKUP(I496,'Simulador Piramide-Salarios'!$F$57:$J$74,5,0)),(IF(I496=("Subinspector"),(VLOOKUP(I496,'Simulador Piramide-Salarios'!$F$57:$J$74,5,0)),(IF(I496=("Inspector"),(VLOOKUP(I496,'Simulador Piramide-Salarios'!$F$57:$J$74,5,0)),(IF(I496=("Inspector Jefe"),(VLOOKUP(I496,'Simulador Piramide-Salarios'!$F$57:$J$74,5,0)),(IF((IF((VLOOKUP(I496,'Simulador Piramide-Salarios'!$F$57:$J$74,3,0))&gt;0,(VLOOKUP(I496,'Simulador Piramide-Salarios'!$F$57:$J$74,3,0)),(VLOOKUP(I496,'Simulador Piramide-Salarios'!$E$57:$J$74,5,0))))&gt;0,(IF((VLOOKUP(I496,'Simulador Piramide-Salarios'!$F$57:$J$74,3,0))&gt;0,(VLOOKUP(I496,'Simulador Piramide-Salarios'!$F$57:$J$74,3,0)),(VLOOKUP(I496,'Simulador Piramide-Salarios'!$E$57:$J$74,5,0)))),(VLOOKUP(I496,'Simulador Piramide-Salarios'!$D$57:$J$74,7,0)))))))))))))</f>
        <v>#N/A</v>
      </c>
      <c r="K496" s="200" t="e">
        <f t="shared" si="58"/>
        <v>#N/A</v>
      </c>
      <c r="L496" s="200" t="e">
        <f t="shared" si="59"/>
        <v>#N/A</v>
      </c>
      <c r="M496" s="211" t="e">
        <f t="shared" si="60"/>
        <v>#N/A</v>
      </c>
      <c r="N496" s="201" t="e">
        <f t="shared" si="61"/>
        <v>#N/A</v>
      </c>
      <c r="O496" s="198">
        <v>0</v>
      </c>
      <c r="P496" s="198">
        <v>0</v>
      </c>
      <c r="Q496" s="200" t="e">
        <f t="shared" si="62"/>
        <v>#N/A</v>
      </c>
      <c r="Z496" s="260"/>
    </row>
    <row r="497" spans="1:26" x14ac:dyDescent="0.25">
      <c r="A497" s="180">
        <f t="shared" si="63"/>
        <v>486</v>
      </c>
      <c r="B497" s="296"/>
      <c r="C497" s="306"/>
      <c r="D497" s="304"/>
      <c r="E497" s="305"/>
      <c r="F497" s="296"/>
      <c r="G497" s="216">
        <f t="shared" si="56"/>
        <v>0</v>
      </c>
      <c r="H497" s="279">
        <f t="shared" si="57"/>
        <v>0</v>
      </c>
      <c r="I497" s="280"/>
      <c r="J497" s="202" t="e">
        <f>IF(I497=("Comisario"),(VLOOKUP(I497,'Simulador Piramide-Salarios'!$F$57:$J$74,5,0)),(IF(I497=("Inspector General"),(VLOOKUP(I497,'Simulador Piramide-Salarios'!$F$57:$J$74,5,0)),(IF(I497=("Subinspector"),(VLOOKUP(I497,'Simulador Piramide-Salarios'!$F$57:$J$74,5,0)),(IF(I497=("Inspector"),(VLOOKUP(I497,'Simulador Piramide-Salarios'!$F$57:$J$74,5,0)),(IF(I497=("Inspector Jefe"),(VLOOKUP(I497,'Simulador Piramide-Salarios'!$F$57:$J$74,5,0)),(IF((IF((VLOOKUP(I497,'Simulador Piramide-Salarios'!$F$57:$J$74,3,0))&gt;0,(VLOOKUP(I497,'Simulador Piramide-Salarios'!$F$57:$J$74,3,0)),(VLOOKUP(I497,'Simulador Piramide-Salarios'!$E$57:$J$74,5,0))))&gt;0,(IF((VLOOKUP(I497,'Simulador Piramide-Salarios'!$F$57:$J$74,3,0))&gt;0,(VLOOKUP(I497,'Simulador Piramide-Salarios'!$F$57:$J$74,3,0)),(VLOOKUP(I497,'Simulador Piramide-Salarios'!$E$57:$J$74,5,0)))),(VLOOKUP(I497,'Simulador Piramide-Salarios'!$D$57:$J$74,7,0)))))))))))))</f>
        <v>#N/A</v>
      </c>
      <c r="K497" s="200" t="e">
        <f t="shared" si="58"/>
        <v>#N/A</v>
      </c>
      <c r="L497" s="200" t="e">
        <f t="shared" si="59"/>
        <v>#N/A</v>
      </c>
      <c r="M497" s="211" t="e">
        <f t="shared" si="60"/>
        <v>#N/A</v>
      </c>
      <c r="N497" s="201" t="e">
        <f t="shared" si="61"/>
        <v>#N/A</v>
      </c>
      <c r="O497" s="198">
        <v>0</v>
      </c>
      <c r="P497" s="198">
        <v>0</v>
      </c>
      <c r="Q497" s="200" t="e">
        <f t="shared" si="62"/>
        <v>#N/A</v>
      </c>
      <c r="Z497" s="260"/>
    </row>
    <row r="498" spans="1:26" x14ac:dyDescent="0.25">
      <c r="A498" s="180">
        <f t="shared" si="63"/>
        <v>487</v>
      </c>
      <c r="B498" s="296"/>
      <c r="C498" s="306"/>
      <c r="D498" s="304"/>
      <c r="E498" s="305"/>
      <c r="F498" s="296"/>
      <c r="G498" s="216">
        <f t="shared" si="56"/>
        <v>0</v>
      </c>
      <c r="H498" s="279">
        <f t="shared" si="57"/>
        <v>0</v>
      </c>
      <c r="I498" s="280"/>
      <c r="J498" s="202" t="e">
        <f>IF(I498=("Comisario"),(VLOOKUP(I498,'Simulador Piramide-Salarios'!$F$57:$J$74,5,0)),(IF(I498=("Inspector General"),(VLOOKUP(I498,'Simulador Piramide-Salarios'!$F$57:$J$74,5,0)),(IF(I498=("Subinspector"),(VLOOKUP(I498,'Simulador Piramide-Salarios'!$F$57:$J$74,5,0)),(IF(I498=("Inspector"),(VLOOKUP(I498,'Simulador Piramide-Salarios'!$F$57:$J$74,5,0)),(IF(I498=("Inspector Jefe"),(VLOOKUP(I498,'Simulador Piramide-Salarios'!$F$57:$J$74,5,0)),(IF((IF((VLOOKUP(I498,'Simulador Piramide-Salarios'!$F$57:$J$74,3,0))&gt;0,(VLOOKUP(I498,'Simulador Piramide-Salarios'!$F$57:$J$74,3,0)),(VLOOKUP(I498,'Simulador Piramide-Salarios'!$E$57:$J$74,5,0))))&gt;0,(IF((VLOOKUP(I498,'Simulador Piramide-Salarios'!$F$57:$J$74,3,0))&gt;0,(VLOOKUP(I498,'Simulador Piramide-Salarios'!$F$57:$J$74,3,0)),(VLOOKUP(I498,'Simulador Piramide-Salarios'!$E$57:$J$74,5,0)))),(VLOOKUP(I498,'Simulador Piramide-Salarios'!$D$57:$J$74,7,0)))))))))))))</f>
        <v>#N/A</v>
      </c>
      <c r="K498" s="200" t="e">
        <f t="shared" si="58"/>
        <v>#N/A</v>
      </c>
      <c r="L498" s="200" t="e">
        <f t="shared" si="59"/>
        <v>#N/A</v>
      </c>
      <c r="M498" s="211" t="e">
        <f t="shared" si="60"/>
        <v>#N/A</v>
      </c>
      <c r="N498" s="201" t="e">
        <f t="shared" si="61"/>
        <v>#N/A</v>
      </c>
      <c r="O498" s="198">
        <v>0</v>
      </c>
      <c r="P498" s="198">
        <v>0</v>
      </c>
      <c r="Q498" s="200" t="e">
        <f t="shared" si="62"/>
        <v>#N/A</v>
      </c>
      <c r="Z498" s="260"/>
    </row>
    <row r="499" spans="1:26" x14ac:dyDescent="0.25">
      <c r="A499" s="180">
        <f t="shared" si="63"/>
        <v>488</v>
      </c>
      <c r="B499" s="296"/>
      <c r="C499" s="306"/>
      <c r="D499" s="304"/>
      <c r="E499" s="305"/>
      <c r="F499" s="296"/>
      <c r="G499" s="216">
        <f t="shared" si="56"/>
        <v>0</v>
      </c>
      <c r="H499" s="279">
        <f t="shared" si="57"/>
        <v>0</v>
      </c>
      <c r="I499" s="280"/>
      <c r="J499" s="202" t="e">
        <f>IF(I499=("Comisario"),(VLOOKUP(I499,'Simulador Piramide-Salarios'!$F$57:$J$74,5,0)),(IF(I499=("Inspector General"),(VLOOKUP(I499,'Simulador Piramide-Salarios'!$F$57:$J$74,5,0)),(IF(I499=("Subinspector"),(VLOOKUP(I499,'Simulador Piramide-Salarios'!$F$57:$J$74,5,0)),(IF(I499=("Inspector"),(VLOOKUP(I499,'Simulador Piramide-Salarios'!$F$57:$J$74,5,0)),(IF(I499=("Inspector Jefe"),(VLOOKUP(I499,'Simulador Piramide-Salarios'!$F$57:$J$74,5,0)),(IF((IF((VLOOKUP(I499,'Simulador Piramide-Salarios'!$F$57:$J$74,3,0))&gt;0,(VLOOKUP(I499,'Simulador Piramide-Salarios'!$F$57:$J$74,3,0)),(VLOOKUP(I499,'Simulador Piramide-Salarios'!$E$57:$J$74,5,0))))&gt;0,(IF((VLOOKUP(I499,'Simulador Piramide-Salarios'!$F$57:$J$74,3,0))&gt;0,(VLOOKUP(I499,'Simulador Piramide-Salarios'!$F$57:$J$74,3,0)),(VLOOKUP(I499,'Simulador Piramide-Salarios'!$E$57:$J$74,5,0)))),(VLOOKUP(I499,'Simulador Piramide-Salarios'!$D$57:$J$74,7,0)))))))))))))</f>
        <v>#N/A</v>
      </c>
      <c r="K499" s="200" t="e">
        <f t="shared" si="58"/>
        <v>#N/A</v>
      </c>
      <c r="L499" s="200" t="e">
        <f t="shared" si="59"/>
        <v>#N/A</v>
      </c>
      <c r="M499" s="211" t="e">
        <f t="shared" si="60"/>
        <v>#N/A</v>
      </c>
      <c r="N499" s="201" t="e">
        <f t="shared" si="61"/>
        <v>#N/A</v>
      </c>
      <c r="O499" s="198">
        <v>0</v>
      </c>
      <c r="P499" s="198">
        <v>0</v>
      </c>
      <c r="Q499" s="200" t="e">
        <f t="shared" si="62"/>
        <v>#N/A</v>
      </c>
      <c r="Z499" s="260"/>
    </row>
    <row r="500" spans="1:26" x14ac:dyDescent="0.25">
      <c r="A500" s="180">
        <f t="shared" si="63"/>
        <v>489</v>
      </c>
      <c r="B500" s="296"/>
      <c r="C500" s="306"/>
      <c r="D500" s="304"/>
      <c r="E500" s="305"/>
      <c r="F500" s="296"/>
      <c r="G500" s="216">
        <f t="shared" si="56"/>
        <v>0</v>
      </c>
      <c r="H500" s="279">
        <f t="shared" si="57"/>
        <v>0</v>
      </c>
      <c r="I500" s="280"/>
      <c r="J500" s="202" t="e">
        <f>IF(I500=("Comisario"),(VLOOKUP(I500,'Simulador Piramide-Salarios'!$F$57:$J$74,5,0)),(IF(I500=("Inspector General"),(VLOOKUP(I500,'Simulador Piramide-Salarios'!$F$57:$J$74,5,0)),(IF(I500=("Subinspector"),(VLOOKUP(I500,'Simulador Piramide-Salarios'!$F$57:$J$74,5,0)),(IF(I500=("Inspector"),(VLOOKUP(I500,'Simulador Piramide-Salarios'!$F$57:$J$74,5,0)),(IF(I500=("Inspector Jefe"),(VLOOKUP(I500,'Simulador Piramide-Salarios'!$F$57:$J$74,5,0)),(IF((IF((VLOOKUP(I500,'Simulador Piramide-Salarios'!$F$57:$J$74,3,0))&gt;0,(VLOOKUP(I500,'Simulador Piramide-Salarios'!$F$57:$J$74,3,0)),(VLOOKUP(I500,'Simulador Piramide-Salarios'!$E$57:$J$74,5,0))))&gt;0,(IF((VLOOKUP(I500,'Simulador Piramide-Salarios'!$F$57:$J$74,3,0))&gt;0,(VLOOKUP(I500,'Simulador Piramide-Salarios'!$F$57:$J$74,3,0)),(VLOOKUP(I500,'Simulador Piramide-Salarios'!$E$57:$J$74,5,0)))),(VLOOKUP(I500,'Simulador Piramide-Salarios'!$D$57:$J$74,7,0)))))))))))))</f>
        <v>#N/A</v>
      </c>
      <c r="K500" s="200" t="e">
        <f t="shared" si="58"/>
        <v>#N/A</v>
      </c>
      <c r="L500" s="200" t="e">
        <f t="shared" si="59"/>
        <v>#N/A</v>
      </c>
      <c r="M500" s="211" t="e">
        <f t="shared" si="60"/>
        <v>#N/A</v>
      </c>
      <c r="N500" s="201" t="e">
        <f t="shared" si="61"/>
        <v>#N/A</v>
      </c>
      <c r="O500" s="198">
        <v>0</v>
      </c>
      <c r="P500" s="198">
        <v>0</v>
      </c>
      <c r="Q500" s="200" t="e">
        <f t="shared" si="62"/>
        <v>#N/A</v>
      </c>
      <c r="Z500" s="260"/>
    </row>
    <row r="501" spans="1:26" x14ac:dyDescent="0.25">
      <c r="A501" s="180">
        <f t="shared" si="63"/>
        <v>490</v>
      </c>
      <c r="B501" s="296"/>
      <c r="C501" s="306"/>
      <c r="D501" s="304"/>
      <c r="E501" s="305"/>
      <c r="F501" s="296"/>
      <c r="G501" s="216">
        <f t="shared" si="56"/>
        <v>0</v>
      </c>
      <c r="H501" s="279">
        <f t="shared" si="57"/>
        <v>0</v>
      </c>
      <c r="I501" s="280"/>
      <c r="J501" s="202" t="e">
        <f>IF(I501=("Comisario"),(VLOOKUP(I501,'Simulador Piramide-Salarios'!$F$57:$J$74,5,0)),(IF(I501=("Inspector General"),(VLOOKUP(I501,'Simulador Piramide-Salarios'!$F$57:$J$74,5,0)),(IF(I501=("Subinspector"),(VLOOKUP(I501,'Simulador Piramide-Salarios'!$F$57:$J$74,5,0)),(IF(I501=("Inspector"),(VLOOKUP(I501,'Simulador Piramide-Salarios'!$F$57:$J$74,5,0)),(IF(I501=("Inspector Jefe"),(VLOOKUP(I501,'Simulador Piramide-Salarios'!$F$57:$J$74,5,0)),(IF((IF((VLOOKUP(I501,'Simulador Piramide-Salarios'!$F$57:$J$74,3,0))&gt;0,(VLOOKUP(I501,'Simulador Piramide-Salarios'!$F$57:$J$74,3,0)),(VLOOKUP(I501,'Simulador Piramide-Salarios'!$E$57:$J$74,5,0))))&gt;0,(IF((VLOOKUP(I501,'Simulador Piramide-Salarios'!$F$57:$J$74,3,0))&gt;0,(VLOOKUP(I501,'Simulador Piramide-Salarios'!$F$57:$J$74,3,0)),(VLOOKUP(I501,'Simulador Piramide-Salarios'!$E$57:$J$74,5,0)))),(VLOOKUP(I501,'Simulador Piramide-Salarios'!$D$57:$J$74,7,0)))))))))))))</f>
        <v>#N/A</v>
      </c>
      <c r="K501" s="200" t="e">
        <f t="shared" si="58"/>
        <v>#N/A</v>
      </c>
      <c r="L501" s="200" t="e">
        <f t="shared" si="59"/>
        <v>#N/A</v>
      </c>
      <c r="M501" s="211" t="e">
        <f t="shared" si="60"/>
        <v>#N/A</v>
      </c>
      <c r="N501" s="201" t="e">
        <f t="shared" si="61"/>
        <v>#N/A</v>
      </c>
      <c r="O501" s="198">
        <v>0</v>
      </c>
      <c r="P501" s="198">
        <v>0</v>
      </c>
      <c r="Q501" s="200" t="e">
        <f t="shared" si="62"/>
        <v>#N/A</v>
      </c>
      <c r="Z501" s="260"/>
    </row>
    <row r="502" spans="1:26" x14ac:dyDescent="0.25">
      <c r="A502" s="180">
        <f t="shared" si="63"/>
        <v>491</v>
      </c>
      <c r="B502" s="296"/>
      <c r="C502" s="306"/>
      <c r="D502" s="304"/>
      <c r="E502" s="305"/>
      <c r="F502" s="296"/>
      <c r="G502" s="216">
        <f t="shared" si="56"/>
        <v>0</v>
      </c>
      <c r="H502" s="279">
        <f t="shared" si="57"/>
        <v>0</v>
      </c>
      <c r="I502" s="280"/>
      <c r="J502" s="202" t="e">
        <f>IF(I502=("Comisario"),(VLOOKUP(I502,'Simulador Piramide-Salarios'!$F$57:$J$74,5,0)),(IF(I502=("Inspector General"),(VLOOKUP(I502,'Simulador Piramide-Salarios'!$F$57:$J$74,5,0)),(IF(I502=("Subinspector"),(VLOOKUP(I502,'Simulador Piramide-Salarios'!$F$57:$J$74,5,0)),(IF(I502=("Inspector"),(VLOOKUP(I502,'Simulador Piramide-Salarios'!$F$57:$J$74,5,0)),(IF(I502=("Inspector Jefe"),(VLOOKUP(I502,'Simulador Piramide-Salarios'!$F$57:$J$74,5,0)),(IF((IF((VLOOKUP(I502,'Simulador Piramide-Salarios'!$F$57:$J$74,3,0))&gt;0,(VLOOKUP(I502,'Simulador Piramide-Salarios'!$F$57:$J$74,3,0)),(VLOOKUP(I502,'Simulador Piramide-Salarios'!$E$57:$J$74,5,0))))&gt;0,(IF((VLOOKUP(I502,'Simulador Piramide-Salarios'!$F$57:$J$74,3,0))&gt;0,(VLOOKUP(I502,'Simulador Piramide-Salarios'!$F$57:$J$74,3,0)),(VLOOKUP(I502,'Simulador Piramide-Salarios'!$E$57:$J$74,5,0)))),(VLOOKUP(I502,'Simulador Piramide-Salarios'!$D$57:$J$74,7,0)))))))))))))</f>
        <v>#N/A</v>
      </c>
      <c r="K502" s="200" t="e">
        <f t="shared" si="58"/>
        <v>#N/A</v>
      </c>
      <c r="L502" s="200" t="e">
        <f t="shared" si="59"/>
        <v>#N/A</v>
      </c>
      <c r="M502" s="211" t="e">
        <f t="shared" si="60"/>
        <v>#N/A</v>
      </c>
      <c r="N502" s="201" t="e">
        <f t="shared" si="61"/>
        <v>#N/A</v>
      </c>
      <c r="O502" s="198">
        <v>0</v>
      </c>
      <c r="P502" s="198">
        <v>0</v>
      </c>
      <c r="Q502" s="200" t="e">
        <f t="shared" si="62"/>
        <v>#N/A</v>
      </c>
      <c r="Z502" s="260"/>
    </row>
    <row r="503" spans="1:26" x14ac:dyDescent="0.25">
      <c r="A503" s="180">
        <f t="shared" si="63"/>
        <v>492</v>
      </c>
      <c r="B503" s="296"/>
      <c r="C503" s="306"/>
      <c r="D503" s="304"/>
      <c r="E503" s="305"/>
      <c r="F503" s="296"/>
      <c r="G503" s="216">
        <f t="shared" si="56"/>
        <v>0</v>
      </c>
      <c r="H503" s="279">
        <f t="shared" si="57"/>
        <v>0</v>
      </c>
      <c r="I503" s="280"/>
      <c r="J503" s="202" t="e">
        <f>IF(I503=("Comisario"),(VLOOKUP(I503,'Simulador Piramide-Salarios'!$F$57:$J$74,5,0)),(IF(I503=("Inspector General"),(VLOOKUP(I503,'Simulador Piramide-Salarios'!$F$57:$J$74,5,0)),(IF(I503=("Subinspector"),(VLOOKUP(I503,'Simulador Piramide-Salarios'!$F$57:$J$74,5,0)),(IF(I503=("Inspector"),(VLOOKUP(I503,'Simulador Piramide-Salarios'!$F$57:$J$74,5,0)),(IF(I503=("Inspector Jefe"),(VLOOKUP(I503,'Simulador Piramide-Salarios'!$F$57:$J$74,5,0)),(IF((IF((VLOOKUP(I503,'Simulador Piramide-Salarios'!$F$57:$J$74,3,0))&gt;0,(VLOOKUP(I503,'Simulador Piramide-Salarios'!$F$57:$J$74,3,0)),(VLOOKUP(I503,'Simulador Piramide-Salarios'!$E$57:$J$74,5,0))))&gt;0,(IF((VLOOKUP(I503,'Simulador Piramide-Salarios'!$F$57:$J$74,3,0))&gt;0,(VLOOKUP(I503,'Simulador Piramide-Salarios'!$F$57:$J$74,3,0)),(VLOOKUP(I503,'Simulador Piramide-Salarios'!$E$57:$J$74,5,0)))),(VLOOKUP(I503,'Simulador Piramide-Salarios'!$D$57:$J$74,7,0)))))))))))))</f>
        <v>#N/A</v>
      </c>
      <c r="K503" s="200" t="e">
        <f t="shared" si="58"/>
        <v>#N/A</v>
      </c>
      <c r="L503" s="200" t="e">
        <f t="shared" si="59"/>
        <v>#N/A</v>
      </c>
      <c r="M503" s="211" t="e">
        <f t="shared" si="60"/>
        <v>#N/A</v>
      </c>
      <c r="N503" s="201" t="e">
        <f t="shared" si="61"/>
        <v>#N/A</v>
      </c>
      <c r="O503" s="198">
        <v>0</v>
      </c>
      <c r="P503" s="198">
        <v>0</v>
      </c>
      <c r="Q503" s="200" t="e">
        <f t="shared" si="62"/>
        <v>#N/A</v>
      </c>
      <c r="Z503" s="260"/>
    </row>
    <row r="504" spans="1:26" x14ac:dyDescent="0.25">
      <c r="A504" s="180">
        <f t="shared" si="63"/>
        <v>493</v>
      </c>
      <c r="B504" s="296"/>
      <c r="C504" s="306"/>
      <c r="D504" s="304"/>
      <c r="E504" s="305"/>
      <c r="F504" s="296"/>
      <c r="G504" s="216">
        <f t="shared" si="56"/>
        <v>0</v>
      </c>
      <c r="H504" s="279">
        <f t="shared" si="57"/>
        <v>0</v>
      </c>
      <c r="I504" s="280"/>
      <c r="J504" s="202" t="e">
        <f>IF(I504=("Comisario"),(VLOOKUP(I504,'Simulador Piramide-Salarios'!$F$57:$J$74,5,0)),(IF(I504=("Inspector General"),(VLOOKUP(I504,'Simulador Piramide-Salarios'!$F$57:$J$74,5,0)),(IF(I504=("Subinspector"),(VLOOKUP(I504,'Simulador Piramide-Salarios'!$F$57:$J$74,5,0)),(IF(I504=("Inspector"),(VLOOKUP(I504,'Simulador Piramide-Salarios'!$F$57:$J$74,5,0)),(IF(I504=("Inspector Jefe"),(VLOOKUP(I504,'Simulador Piramide-Salarios'!$F$57:$J$74,5,0)),(IF((IF((VLOOKUP(I504,'Simulador Piramide-Salarios'!$F$57:$J$74,3,0))&gt;0,(VLOOKUP(I504,'Simulador Piramide-Salarios'!$F$57:$J$74,3,0)),(VLOOKUP(I504,'Simulador Piramide-Salarios'!$E$57:$J$74,5,0))))&gt;0,(IF((VLOOKUP(I504,'Simulador Piramide-Salarios'!$F$57:$J$74,3,0))&gt;0,(VLOOKUP(I504,'Simulador Piramide-Salarios'!$F$57:$J$74,3,0)),(VLOOKUP(I504,'Simulador Piramide-Salarios'!$E$57:$J$74,5,0)))),(VLOOKUP(I504,'Simulador Piramide-Salarios'!$D$57:$J$74,7,0)))))))))))))</f>
        <v>#N/A</v>
      </c>
      <c r="K504" s="200" t="e">
        <f t="shared" si="58"/>
        <v>#N/A</v>
      </c>
      <c r="L504" s="200" t="e">
        <f t="shared" si="59"/>
        <v>#N/A</v>
      </c>
      <c r="M504" s="211" t="e">
        <f t="shared" si="60"/>
        <v>#N/A</v>
      </c>
      <c r="N504" s="201" t="e">
        <f t="shared" si="61"/>
        <v>#N/A</v>
      </c>
      <c r="O504" s="198">
        <v>0</v>
      </c>
      <c r="P504" s="198">
        <v>0</v>
      </c>
      <c r="Q504" s="200" t="e">
        <f t="shared" si="62"/>
        <v>#N/A</v>
      </c>
      <c r="Z504" s="260"/>
    </row>
    <row r="505" spans="1:26" x14ac:dyDescent="0.25">
      <c r="A505" s="180">
        <f t="shared" si="63"/>
        <v>494</v>
      </c>
      <c r="B505" s="296"/>
      <c r="C505" s="306"/>
      <c r="D505" s="304"/>
      <c r="E505" s="305"/>
      <c r="F505" s="296"/>
      <c r="G505" s="216">
        <f t="shared" si="56"/>
        <v>0</v>
      </c>
      <c r="H505" s="279">
        <f t="shared" si="57"/>
        <v>0</v>
      </c>
      <c r="I505" s="280"/>
      <c r="J505" s="202" t="e">
        <f>IF(I505=("Comisario"),(VLOOKUP(I505,'Simulador Piramide-Salarios'!$F$57:$J$74,5,0)),(IF(I505=("Inspector General"),(VLOOKUP(I505,'Simulador Piramide-Salarios'!$F$57:$J$74,5,0)),(IF(I505=("Subinspector"),(VLOOKUP(I505,'Simulador Piramide-Salarios'!$F$57:$J$74,5,0)),(IF(I505=("Inspector"),(VLOOKUP(I505,'Simulador Piramide-Salarios'!$F$57:$J$74,5,0)),(IF(I505=("Inspector Jefe"),(VLOOKUP(I505,'Simulador Piramide-Salarios'!$F$57:$J$74,5,0)),(IF((IF((VLOOKUP(I505,'Simulador Piramide-Salarios'!$F$57:$J$74,3,0))&gt;0,(VLOOKUP(I505,'Simulador Piramide-Salarios'!$F$57:$J$74,3,0)),(VLOOKUP(I505,'Simulador Piramide-Salarios'!$E$57:$J$74,5,0))))&gt;0,(IF((VLOOKUP(I505,'Simulador Piramide-Salarios'!$F$57:$J$74,3,0))&gt;0,(VLOOKUP(I505,'Simulador Piramide-Salarios'!$F$57:$J$74,3,0)),(VLOOKUP(I505,'Simulador Piramide-Salarios'!$E$57:$J$74,5,0)))),(VLOOKUP(I505,'Simulador Piramide-Salarios'!$D$57:$J$74,7,0)))))))))))))</f>
        <v>#N/A</v>
      </c>
      <c r="K505" s="200" t="e">
        <f t="shared" si="58"/>
        <v>#N/A</v>
      </c>
      <c r="L505" s="200" t="e">
        <f t="shared" si="59"/>
        <v>#N/A</v>
      </c>
      <c r="M505" s="211" t="e">
        <f t="shared" si="60"/>
        <v>#N/A</v>
      </c>
      <c r="N505" s="201" t="e">
        <f t="shared" si="61"/>
        <v>#N/A</v>
      </c>
      <c r="O505" s="198">
        <v>0</v>
      </c>
      <c r="P505" s="198">
        <v>0</v>
      </c>
      <c r="Q505" s="200" t="e">
        <f t="shared" si="62"/>
        <v>#N/A</v>
      </c>
      <c r="Z505" s="260"/>
    </row>
    <row r="506" spans="1:26" x14ac:dyDescent="0.25">
      <c r="A506" s="180">
        <f t="shared" si="63"/>
        <v>495</v>
      </c>
      <c r="B506" s="296"/>
      <c r="C506" s="306"/>
      <c r="D506" s="304"/>
      <c r="E506" s="305"/>
      <c r="F506" s="296"/>
      <c r="G506" s="216">
        <f t="shared" si="56"/>
        <v>0</v>
      </c>
      <c r="H506" s="279">
        <f t="shared" si="57"/>
        <v>0</v>
      </c>
      <c r="I506" s="280"/>
      <c r="J506" s="202" t="e">
        <f>IF(I506=("Comisario"),(VLOOKUP(I506,'Simulador Piramide-Salarios'!$F$57:$J$74,5,0)),(IF(I506=("Inspector General"),(VLOOKUP(I506,'Simulador Piramide-Salarios'!$F$57:$J$74,5,0)),(IF(I506=("Subinspector"),(VLOOKUP(I506,'Simulador Piramide-Salarios'!$F$57:$J$74,5,0)),(IF(I506=("Inspector"),(VLOOKUP(I506,'Simulador Piramide-Salarios'!$F$57:$J$74,5,0)),(IF(I506=("Inspector Jefe"),(VLOOKUP(I506,'Simulador Piramide-Salarios'!$F$57:$J$74,5,0)),(IF((IF((VLOOKUP(I506,'Simulador Piramide-Salarios'!$F$57:$J$74,3,0))&gt;0,(VLOOKUP(I506,'Simulador Piramide-Salarios'!$F$57:$J$74,3,0)),(VLOOKUP(I506,'Simulador Piramide-Salarios'!$E$57:$J$74,5,0))))&gt;0,(IF((VLOOKUP(I506,'Simulador Piramide-Salarios'!$F$57:$J$74,3,0))&gt;0,(VLOOKUP(I506,'Simulador Piramide-Salarios'!$F$57:$J$74,3,0)),(VLOOKUP(I506,'Simulador Piramide-Salarios'!$E$57:$J$74,5,0)))),(VLOOKUP(I506,'Simulador Piramide-Salarios'!$D$57:$J$74,7,0)))))))))))))</f>
        <v>#N/A</v>
      </c>
      <c r="K506" s="200" t="e">
        <f t="shared" si="58"/>
        <v>#N/A</v>
      </c>
      <c r="L506" s="200" t="e">
        <f t="shared" si="59"/>
        <v>#N/A</v>
      </c>
      <c r="M506" s="211" t="e">
        <f t="shared" si="60"/>
        <v>#N/A</v>
      </c>
      <c r="N506" s="201" t="e">
        <f t="shared" si="61"/>
        <v>#N/A</v>
      </c>
      <c r="O506" s="198">
        <v>0</v>
      </c>
      <c r="P506" s="198">
        <v>0</v>
      </c>
      <c r="Q506" s="200" t="e">
        <f t="shared" si="62"/>
        <v>#N/A</v>
      </c>
      <c r="Z506" s="260"/>
    </row>
    <row r="507" spans="1:26" x14ac:dyDescent="0.25">
      <c r="A507" s="180">
        <f t="shared" si="63"/>
        <v>496</v>
      </c>
      <c r="B507" s="296"/>
      <c r="C507" s="306"/>
      <c r="D507" s="304"/>
      <c r="E507" s="305"/>
      <c r="F507" s="296"/>
      <c r="G507" s="216">
        <f t="shared" si="56"/>
        <v>0</v>
      </c>
      <c r="H507" s="279">
        <f t="shared" si="57"/>
        <v>0</v>
      </c>
      <c r="I507" s="280"/>
      <c r="J507" s="202" t="e">
        <f>IF(I507=("Comisario"),(VLOOKUP(I507,'Simulador Piramide-Salarios'!$F$57:$J$74,5,0)),(IF(I507=("Inspector General"),(VLOOKUP(I507,'Simulador Piramide-Salarios'!$F$57:$J$74,5,0)),(IF(I507=("Subinspector"),(VLOOKUP(I507,'Simulador Piramide-Salarios'!$F$57:$J$74,5,0)),(IF(I507=("Inspector"),(VLOOKUP(I507,'Simulador Piramide-Salarios'!$F$57:$J$74,5,0)),(IF(I507=("Inspector Jefe"),(VLOOKUP(I507,'Simulador Piramide-Salarios'!$F$57:$J$74,5,0)),(IF((IF((VLOOKUP(I507,'Simulador Piramide-Salarios'!$F$57:$J$74,3,0))&gt;0,(VLOOKUP(I507,'Simulador Piramide-Salarios'!$F$57:$J$74,3,0)),(VLOOKUP(I507,'Simulador Piramide-Salarios'!$E$57:$J$74,5,0))))&gt;0,(IF((VLOOKUP(I507,'Simulador Piramide-Salarios'!$F$57:$J$74,3,0))&gt;0,(VLOOKUP(I507,'Simulador Piramide-Salarios'!$F$57:$J$74,3,0)),(VLOOKUP(I507,'Simulador Piramide-Salarios'!$E$57:$J$74,5,0)))),(VLOOKUP(I507,'Simulador Piramide-Salarios'!$D$57:$J$74,7,0)))))))))))))</f>
        <v>#N/A</v>
      </c>
      <c r="K507" s="200" t="e">
        <f t="shared" si="58"/>
        <v>#N/A</v>
      </c>
      <c r="L507" s="200" t="e">
        <f t="shared" si="59"/>
        <v>#N/A</v>
      </c>
      <c r="M507" s="211" t="e">
        <f t="shared" si="60"/>
        <v>#N/A</v>
      </c>
      <c r="N507" s="201" t="e">
        <f t="shared" si="61"/>
        <v>#N/A</v>
      </c>
      <c r="O507" s="198">
        <v>0</v>
      </c>
      <c r="P507" s="198">
        <v>0</v>
      </c>
      <c r="Q507" s="200" t="e">
        <f t="shared" si="62"/>
        <v>#N/A</v>
      </c>
      <c r="Z507" s="260"/>
    </row>
    <row r="508" spans="1:26" x14ac:dyDescent="0.25">
      <c r="A508" s="180">
        <f t="shared" si="63"/>
        <v>497</v>
      </c>
      <c r="B508" s="296"/>
      <c r="C508" s="306"/>
      <c r="D508" s="304"/>
      <c r="E508" s="305"/>
      <c r="F508" s="296"/>
      <c r="G508" s="216">
        <f t="shared" si="56"/>
        <v>0</v>
      </c>
      <c r="H508" s="279">
        <f t="shared" si="57"/>
        <v>0</v>
      </c>
      <c r="I508" s="280"/>
      <c r="J508" s="202" t="e">
        <f>IF(I508=("Comisario"),(VLOOKUP(I508,'Simulador Piramide-Salarios'!$F$57:$J$74,5,0)),(IF(I508=("Inspector General"),(VLOOKUP(I508,'Simulador Piramide-Salarios'!$F$57:$J$74,5,0)),(IF(I508=("Subinspector"),(VLOOKUP(I508,'Simulador Piramide-Salarios'!$F$57:$J$74,5,0)),(IF(I508=("Inspector"),(VLOOKUP(I508,'Simulador Piramide-Salarios'!$F$57:$J$74,5,0)),(IF(I508=("Inspector Jefe"),(VLOOKUP(I508,'Simulador Piramide-Salarios'!$F$57:$J$74,5,0)),(IF((IF((VLOOKUP(I508,'Simulador Piramide-Salarios'!$F$57:$J$74,3,0))&gt;0,(VLOOKUP(I508,'Simulador Piramide-Salarios'!$F$57:$J$74,3,0)),(VLOOKUP(I508,'Simulador Piramide-Salarios'!$E$57:$J$74,5,0))))&gt;0,(IF((VLOOKUP(I508,'Simulador Piramide-Salarios'!$F$57:$J$74,3,0))&gt;0,(VLOOKUP(I508,'Simulador Piramide-Salarios'!$F$57:$J$74,3,0)),(VLOOKUP(I508,'Simulador Piramide-Salarios'!$E$57:$J$74,5,0)))),(VLOOKUP(I508,'Simulador Piramide-Salarios'!$D$57:$J$74,7,0)))))))))))))</f>
        <v>#N/A</v>
      </c>
      <c r="K508" s="200" t="e">
        <f t="shared" si="58"/>
        <v>#N/A</v>
      </c>
      <c r="L508" s="200" t="e">
        <f t="shared" si="59"/>
        <v>#N/A</v>
      </c>
      <c r="M508" s="211" t="e">
        <f t="shared" si="60"/>
        <v>#N/A</v>
      </c>
      <c r="N508" s="201" t="e">
        <f t="shared" si="61"/>
        <v>#N/A</v>
      </c>
      <c r="O508" s="198">
        <v>0</v>
      </c>
      <c r="P508" s="198">
        <v>0</v>
      </c>
      <c r="Q508" s="200" t="e">
        <f t="shared" si="62"/>
        <v>#N/A</v>
      </c>
      <c r="Z508" s="260"/>
    </row>
    <row r="509" spans="1:26" x14ac:dyDescent="0.25">
      <c r="A509" s="180">
        <f t="shared" si="63"/>
        <v>498</v>
      </c>
      <c r="B509" s="296"/>
      <c r="C509" s="306"/>
      <c r="D509" s="304"/>
      <c r="E509" s="305"/>
      <c r="F509" s="296"/>
      <c r="G509" s="216">
        <f t="shared" si="56"/>
        <v>0</v>
      </c>
      <c r="H509" s="279">
        <f t="shared" si="57"/>
        <v>0</v>
      </c>
      <c r="I509" s="280"/>
      <c r="J509" s="202" t="e">
        <f>IF(I509=("Comisario"),(VLOOKUP(I509,'Simulador Piramide-Salarios'!$F$57:$J$74,5,0)),(IF(I509=("Inspector General"),(VLOOKUP(I509,'Simulador Piramide-Salarios'!$F$57:$J$74,5,0)),(IF(I509=("Subinspector"),(VLOOKUP(I509,'Simulador Piramide-Salarios'!$F$57:$J$74,5,0)),(IF(I509=("Inspector"),(VLOOKUP(I509,'Simulador Piramide-Salarios'!$F$57:$J$74,5,0)),(IF(I509=("Inspector Jefe"),(VLOOKUP(I509,'Simulador Piramide-Salarios'!$F$57:$J$74,5,0)),(IF((IF((VLOOKUP(I509,'Simulador Piramide-Salarios'!$F$57:$J$74,3,0))&gt;0,(VLOOKUP(I509,'Simulador Piramide-Salarios'!$F$57:$J$74,3,0)),(VLOOKUP(I509,'Simulador Piramide-Salarios'!$E$57:$J$74,5,0))))&gt;0,(IF((VLOOKUP(I509,'Simulador Piramide-Salarios'!$F$57:$J$74,3,0))&gt;0,(VLOOKUP(I509,'Simulador Piramide-Salarios'!$F$57:$J$74,3,0)),(VLOOKUP(I509,'Simulador Piramide-Salarios'!$E$57:$J$74,5,0)))),(VLOOKUP(I509,'Simulador Piramide-Salarios'!$D$57:$J$74,7,0)))))))))))))</f>
        <v>#N/A</v>
      </c>
      <c r="K509" s="200" t="e">
        <f t="shared" si="58"/>
        <v>#N/A</v>
      </c>
      <c r="L509" s="200" t="e">
        <f t="shared" si="59"/>
        <v>#N/A</v>
      </c>
      <c r="M509" s="211" t="e">
        <f t="shared" si="60"/>
        <v>#N/A</v>
      </c>
      <c r="N509" s="201" t="e">
        <f t="shared" si="61"/>
        <v>#N/A</v>
      </c>
      <c r="O509" s="198">
        <v>0</v>
      </c>
      <c r="P509" s="198">
        <v>0</v>
      </c>
      <c r="Q509" s="200" t="e">
        <f t="shared" si="62"/>
        <v>#N/A</v>
      </c>
      <c r="Z509" s="260"/>
    </row>
    <row r="510" spans="1:26" x14ac:dyDescent="0.25">
      <c r="A510" s="180">
        <f t="shared" si="63"/>
        <v>499</v>
      </c>
      <c r="B510" s="296"/>
      <c r="C510" s="306"/>
      <c r="D510" s="304"/>
      <c r="E510" s="305"/>
      <c r="F510" s="296"/>
      <c r="G510" s="216">
        <f t="shared" si="56"/>
        <v>0</v>
      </c>
      <c r="H510" s="279">
        <f t="shared" si="57"/>
        <v>0</v>
      </c>
      <c r="I510" s="280"/>
      <c r="J510" s="202" t="e">
        <f>IF(I510=("Comisario"),(VLOOKUP(I510,'Simulador Piramide-Salarios'!$F$57:$J$74,5,0)),(IF(I510=("Inspector General"),(VLOOKUP(I510,'Simulador Piramide-Salarios'!$F$57:$J$74,5,0)),(IF(I510=("Subinspector"),(VLOOKUP(I510,'Simulador Piramide-Salarios'!$F$57:$J$74,5,0)),(IF(I510=("Inspector"),(VLOOKUP(I510,'Simulador Piramide-Salarios'!$F$57:$J$74,5,0)),(IF(I510=("Inspector Jefe"),(VLOOKUP(I510,'Simulador Piramide-Salarios'!$F$57:$J$74,5,0)),(IF((IF((VLOOKUP(I510,'Simulador Piramide-Salarios'!$F$57:$J$74,3,0))&gt;0,(VLOOKUP(I510,'Simulador Piramide-Salarios'!$F$57:$J$74,3,0)),(VLOOKUP(I510,'Simulador Piramide-Salarios'!$E$57:$J$74,5,0))))&gt;0,(IF((VLOOKUP(I510,'Simulador Piramide-Salarios'!$F$57:$J$74,3,0))&gt;0,(VLOOKUP(I510,'Simulador Piramide-Salarios'!$F$57:$J$74,3,0)),(VLOOKUP(I510,'Simulador Piramide-Salarios'!$E$57:$J$74,5,0)))),(VLOOKUP(I510,'Simulador Piramide-Salarios'!$D$57:$J$74,7,0)))))))))))))</f>
        <v>#N/A</v>
      </c>
      <c r="K510" s="200" t="e">
        <f t="shared" si="58"/>
        <v>#N/A</v>
      </c>
      <c r="L510" s="200" t="e">
        <f t="shared" si="59"/>
        <v>#N/A</v>
      </c>
      <c r="M510" s="211" t="e">
        <f t="shared" si="60"/>
        <v>#N/A</v>
      </c>
      <c r="N510" s="201" t="e">
        <f t="shared" si="61"/>
        <v>#N/A</v>
      </c>
      <c r="O510" s="198">
        <v>0</v>
      </c>
      <c r="P510" s="198">
        <v>0</v>
      </c>
      <c r="Q510" s="200" t="e">
        <f t="shared" si="62"/>
        <v>#N/A</v>
      </c>
      <c r="Z510" s="260"/>
    </row>
    <row r="511" spans="1:26" x14ac:dyDescent="0.25">
      <c r="A511" s="180">
        <f t="shared" si="63"/>
        <v>500</v>
      </c>
      <c r="B511" s="296"/>
      <c r="C511" s="306"/>
      <c r="D511" s="304"/>
      <c r="E511" s="305"/>
      <c r="F511" s="296"/>
      <c r="G511" s="216">
        <f t="shared" si="56"/>
        <v>0</v>
      </c>
      <c r="H511" s="279">
        <f t="shared" si="57"/>
        <v>0</v>
      </c>
      <c r="I511" s="280"/>
      <c r="J511" s="202" t="e">
        <f>IF(I511=("Comisario"),(VLOOKUP(I511,'Simulador Piramide-Salarios'!$F$57:$J$74,5,0)),(IF(I511=("Inspector General"),(VLOOKUP(I511,'Simulador Piramide-Salarios'!$F$57:$J$74,5,0)),(IF(I511=("Subinspector"),(VLOOKUP(I511,'Simulador Piramide-Salarios'!$F$57:$J$74,5,0)),(IF(I511=("Inspector"),(VLOOKUP(I511,'Simulador Piramide-Salarios'!$F$57:$J$74,5,0)),(IF(I511=("Inspector Jefe"),(VLOOKUP(I511,'Simulador Piramide-Salarios'!$F$57:$J$74,5,0)),(IF((IF((VLOOKUP(I511,'Simulador Piramide-Salarios'!$F$57:$J$74,3,0))&gt;0,(VLOOKUP(I511,'Simulador Piramide-Salarios'!$F$57:$J$74,3,0)),(VLOOKUP(I511,'Simulador Piramide-Salarios'!$E$57:$J$74,5,0))))&gt;0,(IF((VLOOKUP(I511,'Simulador Piramide-Salarios'!$F$57:$J$74,3,0))&gt;0,(VLOOKUP(I511,'Simulador Piramide-Salarios'!$F$57:$J$74,3,0)),(VLOOKUP(I511,'Simulador Piramide-Salarios'!$E$57:$J$74,5,0)))),(VLOOKUP(I511,'Simulador Piramide-Salarios'!$D$57:$J$74,7,0)))))))))))))</f>
        <v>#N/A</v>
      </c>
      <c r="K511" s="200" t="e">
        <f t="shared" si="58"/>
        <v>#N/A</v>
      </c>
      <c r="L511" s="200" t="e">
        <f t="shared" si="59"/>
        <v>#N/A</v>
      </c>
      <c r="M511" s="211" t="e">
        <f t="shared" si="60"/>
        <v>#N/A</v>
      </c>
      <c r="N511" s="201" t="e">
        <f t="shared" si="61"/>
        <v>#N/A</v>
      </c>
      <c r="O511" s="198">
        <v>0</v>
      </c>
      <c r="P511" s="198">
        <v>0</v>
      </c>
      <c r="Q511" s="200" t="e">
        <f t="shared" si="62"/>
        <v>#N/A</v>
      </c>
      <c r="Z511" s="260"/>
    </row>
    <row r="512" spans="1:26" x14ac:dyDescent="0.25">
      <c r="A512" s="185"/>
      <c r="B512" s="185"/>
      <c r="C512" s="185"/>
      <c r="D512" s="187"/>
      <c r="E512" s="189"/>
      <c r="F512" s="185"/>
      <c r="G512" s="190"/>
      <c r="H512" s="185"/>
      <c r="I512" s="185"/>
      <c r="J512" s="185"/>
      <c r="K512" s="303" t="e">
        <f>SUM(K12:K511)</f>
        <v>#N/A</v>
      </c>
      <c r="L512" s="185" t="e">
        <f>K512*L$8</f>
        <v>#N/A</v>
      </c>
      <c r="M512" s="185"/>
      <c r="N512" s="185"/>
      <c r="O512" s="185"/>
      <c r="P512" s="185"/>
      <c r="Q512" s="185" t="e">
        <f>IF(L512&lt;=0,0,L512)</f>
        <v>#N/A</v>
      </c>
    </row>
    <row r="513" spans="1:19" ht="29.25" customHeight="1" x14ac:dyDescent="0.25">
      <c r="A513" s="185"/>
      <c r="B513" s="185"/>
      <c r="C513" s="194"/>
      <c r="D513" s="188"/>
      <c r="E513" s="188"/>
      <c r="F513" s="195" t="s">
        <v>155</v>
      </c>
      <c r="G513" s="188"/>
      <c r="H513" s="204">
        <f>SUM(H12:H511)</f>
        <v>0</v>
      </c>
      <c r="I513" s="195" t="s">
        <v>156</v>
      </c>
      <c r="J513" s="204">
        <f>SUMIF(J12:J511,"&gt;0",J12:J511)</f>
        <v>0</v>
      </c>
      <c r="K513" s="302">
        <f>J513-H513</f>
        <v>0</v>
      </c>
      <c r="L513" s="185"/>
      <c r="M513" s="212">
        <f>SUMIF(N12:N511,"&gt;0",N12:N511)</f>
        <v>0</v>
      </c>
      <c r="N513" s="199" t="s">
        <v>161</v>
      </c>
      <c r="O513" s="185"/>
      <c r="P513" s="193" t="s">
        <v>150</v>
      </c>
      <c r="Q513" s="204">
        <f>SUMIF(Q12:Q511,"&gt;0",Q12:Q511)</f>
        <v>0</v>
      </c>
    </row>
    <row r="514" spans="1:19" s="191" customFormat="1" ht="24" customHeight="1" x14ac:dyDescent="0.25">
      <c r="A514" s="185"/>
      <c r="B514" s="185"/>
      <c r="C514" s="185"/>
      <c r="D514" s="188"/>
      <c r="E514" s="188"/>
      <c r="F514" s="185"/>
      <c r="G514" s="188"/>
      <c r="H514" s="204">
        <f ca="1">SUM('Simulador Piramide-Salarios'!J92:J107)</f>
        <v>0</v>
      </c>
      <c r="I514" s="185"/>
      <c r="J514" s="203">
        <f>+'Simulador Piramide-Salarios'!N68+'Simulador Piramide-Salarios'!N85</f>
        <v>0</v>
      </c>
      <c r="K514" s="185"/>
      <c r="L514" s="185"/>
      <c r="M514" s="212"/>
      <c r="N514" s="199" t="s">
        <v>194</v>
      </c>
      <c r="O514" s="185"/>
      <c r="P514" s="193" t="s">
        <v>157</v>
      </c>
      <c r="Q514" s="203">
        <f>+'Simulador Piramide-Salarios'!I114</f>
        <v>0</v>
      </c>
    </row>
    <row r="515" spans="1:19" x14ac:dyDescent="0.25">
      <c r="A515" s="185"/>
      <c r="B515" s="185"/>
      <c r="C515" s="185"/>
      <c r="D515" s="188"/>
      <c r="E515" s="188"/>
      <c r="F515" s="185"/>
      <c r="G515" s="188"/>
      <c r="H515" s="205">
        <f ca="1">H514-H513</f>
        <v>0</v>
      </c>
      <c r="I515" s="185"/>
      <c r="J515" s="205">
        <f>J514-J513</f>
        <v>0</v>
      </c>
      <c r="K515" s="185"/>
      <c r="L515" s="185"/>
      <c r="M515" s="212"/>
      <c r="N515" s="199" t="s">
        <v>162</v>
      </c>
      <c r="O515" s="185"/>
      <c r="P515" s="193" t="s">
        <v>158</v>
      </c>
      <c r="Q515" s="203">
        <f>+Q514-Q513</f>
        <v>0</v>
      </c>
    </row>
    <row r="516" spans="1:19" x14ac:dyDescent="0.25">
      <c r="A516" s="185"/>
      <c r="B516" s="185"/>
      <c r="C516" s="185"/>
      <c r="D516" s="187"/>
      <c r="E516" s="187"/>
      <c r="F516" s="188"/>
      <c r="G516" s="188"/>
      <c r="H516" s="185"/>
      <c r="I516" s="189"/>
      <c r="J516" s="185"/>
      <c r="K516" s="185"/>
      <c r="L516" s="185"/>
      <c r="M516" s="212"/>
      <c r="N516" s="185"/>
      <c r="O516" s="185"/>
      <c r="P516" s="185"/>
      <c r="Q516" s="185"/>
    </row>
    <row r="517" spans="1:19" x14ac:dyDescent="0.25">
      <c r="A517" s="185"/>
      <c r="B517" s="186"/>
      <c r="C517" s="185"/>
      <c r="D517" s="187"/>
      <c r="E517" s="189"/>
      <c r="F517" s="185"/>
      <c r="G517" s="190"/>
      <c r="H517" s="185"/>
      <c r="I517" s="190"/>
      <c r="J517" s="185"/>
      <c r="K517" s="185"/>
      <c r="L517" s="185"/>
      <c r="M517" s="185"/>
      <c r="N517" s="185"/>
      <c r="O517" s="185"/>
      <c r="P517" s="185"/>
      <c r="Q517" s="185"/>
    </row>
    <row r="518" spans="1:19" x14ac:dyDescent="0.25">
      <c r="A518" s="155"/>
      <c r="B518" s="155"/>
      <c r="C518" s="155"/>
      <c r="D518" s="158"/>
      <c r="E518" s="157"/>
      <c r="F518" s="155"/>
      <c r="G518" s="159"/>
      <c r="H518" s="155"/>
      <c r="I518" s="159"/>
      <c r="J518" s="155"/>
      <c r="K518" s="155"/>
      <c r="L518" s="155"/>
      <c r="M518" s="155"/>
      <c r="N518" s="155"/>
      <c r="O518" s="155"/>
      <c r="P518" s="155"/>
    </row>
    <row r="519" spans="1:19" ht="16.5" x14ac:dyDescent="0.3">
      <c r="A519" s="155"/>
      <c r="B519" s="289" t="s">
        <v>182</v>
      </c>
      <c r="C519" s="155"/>
      <c r="D519" s="158"/>
      <c r="E519" s="157"/>
      <c r="F519"/>
      <c r="G519" s="159"/>
      <c r="H519" s="155"/>
      <c r="I519" s="436" t="s">
        <v>47</v>
      </c>
      <c r="J519" s="436"/>
      <c r="K519" s="155"/>
      <c r="L519" s="436" t="s">
        <v>46</v>
      </c>
      <c r="M519" s="436"/>
    </row>
    <row r="520" spans="1:19" ht="16.5" x14ac:dyDescent="0.3">
      <c r="A520" s="197"/>
      <c r="B520" s="156"/>
      <c r="C520"/>
      <c r="D520" s="158"/>
      <c r="E520" s="157"/>
      <c r="F520" s="206"/>
      <c r="G520" s="159"/>
      <c r="H520" s="155"/>
      <c r="I520" s="181"/>
      <c r="J520" s="182"/>
      <c r="K520" s="155"/>
      <c r="L520" s="181"/>
      <c r="M520" s="182"/>
    </row>
    <row r="521" spans="1:19" ht="16.5" x14ac:dyDescent="0.3">
      <c r="A521" s="155"/>
      <c r="B521" s="155"/>
      <c r="D521" s="155"/>
      <c r="E521" s="157"/>
      <c r="F521" s="206"/>
      <c r="G521" s="159"/>
      <c r="H521" s="155"/>
      <c r="I521" s="183"/>
      <c r="J521" s="184"/>
      <c r="K521" s="155"/>
      <c r="L521" s="183"/>
      <c r="M521" s="184"/>
    </row>
    <row r="522" spans="1:19" x14ac:dyDescent="0.25">
      <c r="A522" s="155"/>
      <c r="B522" s="156"/>
      <c r="D522" s="158"/>
      <c r="E522" s="157"/>
      <c r="F522"/>
      <c r="G522" s="159"/>
      <c r="H522" s="155"/>
      <c r="I522" s="437"/>
      <c r="J522" s="437"/>
      <c r="K522" s="155"/>
      <c r="L522" s="438"/>
      <c r="M522" s="438"/>
      <c r="N522" s="155"/>
      <c r="O522" s="155"/>
      <c r="P522" s="155"/>
    </row>
    <row r="523" spans="1:19" x14ac:dyDescent="0.25">
      <c r="A523" s="155"/>
      <c r="B523" s="156"/>
      <c r="C523"/>
      <c r="D523" s="158"/>
      <c r="E523" s="157"/>
      <c r="F523" s="206"/>
      <c r="G523" s="159"/>
      <c r="H523" s="155"/>
      <c r="I523" s="362" t="s">
        <v>153</v>
      </c>
      <c r="J523" s="363"/>
      <c r="K523" s="155"/>
      <c r="L523" s="362" t="s">
        <v>152</v>
      </c>
      <c r="M523" s="363"/>
      <c r="N523" s="155"/>
      <c r="O523" s="155"/>
      <c r="P523" s="155"/>
    </row>
    <row r="524" spans="1:19" ht="15.75" thickBot="1" x14ac:dyDescent="0.3">
      <c r="A524" s="155"/>
      <c r="B524" s="156"/>
      <c r="D524" s="158"/>
      <c r="E524" s="157"/>
      <c r="F524" s="206"/>
      <c r="G524" s="159"/>
      <c r="H524" s="155"/>
      <c r="I524" s="364"/>
      <c r="J524" s="364"/>
      <c r="K524" s="155"/>
      <c r="L524" s="364"/>
      <c r="M524" s="364"/>
      <c r="N524" s="155"/>
      <c r="O524" s="155"/>
      <c r="P524" s="155"/>
    </row>
    <row r="525" spans="1:19" ht="15.75" thickTop="1" x14ac:dyDescent="0.25">
      <c r="A525" s="155"/>
      <c r="B525" s="156"/>
      <c r="D525" s="158"/>
      <c r="E525" s="157"/>
      <c r="F525"/>
      <c r="G525" s="159"/>
      <c r="H525" s="155"/>
      <c r="I525" s="159"/>
      <c r="J525" s="155"/>
      <c r="K525" s="155"/>
      <c r="L525" s="261"/>
      <c r="M525" s="261"/>
      <c r="N525" s="261"/>
      <c r="R525"/>
      <c r="S525"/>
    </row>
    <row r="526" spans="1:19" ht="38.25" x14ac:dyDescent="0.25">
      <c r="A526" s="155"/>
      <c r="B526" s="156"/>
      <c r="C526"/>
      <c r="D526" s="155"/>
      <c r="E526" s="150" t="s">
        <v>145</v>
      </c>
      <c r="F526" s="150" t="s">
        <v>170</v>
      </c>
      <c r="G526" s="145" t="s">
        <v>126</v>
      </c>
      <c r="H526" s="151" t="s">
        <v>154</v>
      </c>
      <c r="I526" s="152" t="s">
        <v>146</v>
      </c>
      <c r="J526" s="150" t="s">
        <v>147</v>
      </c>
      <c r="K526" s="154" t="s">
        <v>20</v>
      </c>
      <c r="L526"/>
      <c r="M526" s="243" t="s">
        <v>168</v>
      </c>
      <c r="N526" s="243" t="s">
        <v>169</v>
      </c>
      <c r="O526" s="244"/>
      <c r="P526" s="244"/>
      <c r="Q526" s="245" t="s">
        <v>171</v>
      </c>
      <c r="R526" s="245" t="s">
        <v>172</v>
      </c>
      <c r="S526"/>
    </row>
    <row r="527" spans="1:19" x14ac:dyDescent="0.25">
      <c r="C527"/>
      <c r="E527" s="208" t="s">
        <v>41</v>
      </c>
      <c r="F527" s="240">
        <f t="shared" ref="F527:F541" si="64">COUNTIF($G$12:$H$511,E527)</f>
        <v>0</v>
      </c>
      <c r="G527" s="238"/>
      <c r="H527" s="253">
        <f t="shared" ref="H527:H541" ca="1" si="65">SUMIF($G$12:$H$511,E527,($H$12:$H$511))</f>
        <v>0</v>
      </c>
      <c r="I527" s="253">
        <f t="shared" ref="I527:I541" ca="1" si="66">SUMIF($I$12:$Q$511,E527,($J$12:$J$511))</f>
        <v>0</v>
      </c>
      <c r="J527" s="253">
        <f t="shared" ref="J527:J541" ca="1" si="67">SUMIF($I$12:$Q$511,E527,($N$12:$N$511))</f>
        <v>0</v>
      </c>
      <c r="K527" s="253">
        <f t="shared" ref="K527:K541" ca="1" si="68">SUMIF($I$12:$Q$511,E527,($Q$12:$Q$511))</f>
        <v>0</v>
      </c>
      <c r="L527" s="260" t="s">
        <v>41</v>
      </c>
      <c r="M527" s="250">
        <v>0</v>
      </c>
      <c r="N527" s="246">
        <v>0</v>
      </c>
      <c r="O527" s="247"/>
      <c r="P527" s="247"/>
      <c r="Q527" s="248">
        <f>+GETPIVOTDATA("Núm. Elementos.",$L$525,"Rango","Policía ")-F527</f>
        <v>0</v>
      </c>
      <c r="R527" s="251">
        <f ca="1">+GETPIVOTDATA("Suma Tabular.",$L$525,"Rango","Policía ")-I527</f>
        <v>0</v>
      </c>
      <c r="S527"/>
    </row>
    <row r="528" spans="1:19" x14ac:dyDescent="0.25">
      <c r="E528" s="208" t="s">
        <v>34</v>
      </c>
      <c r="F528" s="240">
        <f t="shared" si="64"/>
        <v>0</v>
      </c>
      <c r="G528" s="238"/>
      <c r="H528" s="253">
        <f t="shared" ca="1" si="65"/>
        <v>0</v>
      </c>
      <c r="I528" s="253">
        <f t="shared" ca="1" si="66"/>
        <v>0</v>
      </c>
      <c r="J528" s="253">
        <f t="shared" ca="1" si="67"/>
        <v>0</v>
      </c>
      <c r="K528" s="253">
        <f t="shared" ca="1" si="68"/>
        <v>0</v>
      </c>
      <c r="L528" s="260" t="s">
        <v>34</v>
      </c>
      <c r="M528" s="250">
        <v>0</v>
      </c>
      <c r="N528" s="246">
        <v>0</v>
      </c>
      <c r="O528" s="247"/>
      <c r="P528" s="247"/>
      <c r="Q528" s="248">
        <f>+GETPIVOTDATA("Núm. Elementos.",$L$525,"Rango","Policía 3°")-F528</f>
        <v>0</v>
      </c>
      <c r="R528" s="251">
        <f ca="1">+GETPIVOTDATA("Suma Tabular.",$L$525,"Rango","Policía 3°")-I528</f>
        <v>0</v>
      </c>
      <c r="S528"/>
    </row>
    <row r="529" spans="5:19" x14ac:dyDescent="0.25">
      <c r="E529" s="208" t="s">
        <v>35</v>
      </c>
      <c r="F529" s="240">
        <f t="shared" si="64"/>
        <v>0</v>
      </c>
      <c r="G529" s="238"/>
      <c r="H529" s="253">
        <f t="shared" ca="1" si="65"/>
        <v>0</v>
      </c>
      <c r="I529" s="253">
        <f t="shared" ca="1" si="66"/>
        <v>0</v>
      </c>
      <c r="J529" s="253">
        <f t="shared" ca="1" si="67"/>
        <v>0</v>
      </c>
      <c r="K529" s="253">
        <f t="shared" ca="1" si="68"/>
        <v>0</v>
      </c>
      <c r="L529" s="260" t="s">
        <v>35</v>
      </c>
      <c r="M529" s="250">
        <v>0</v>
      </c>
      <c r="N529" s="246">
        <v>0</v>
      </c>
      <c r="O529" s="247"/>
      <c r="P529" s="247"/>
      <c r="Q529" s="248">
        <f>+GETPIVOTDATA("Núm. Elementos.",$L$525,"Rango","Policía 2°")-F529</f>
        <v>0</v>
      </c>
      <c r="R529" s="251">
        <f ca="1">+GETPIVOTDATA("Suma Tabular.",$L$525,"Rango","Policía 2°")-I529</f>
        <v>0</v>
      </c>
      <c r="S529"/>
    </row>
    <row r="530" spans="5:19" x14ac:dyDescent="0.25">
      <c r="E530" s="208" t="s">
        <v>36</v>
      </c>
      <c r="F530" s="240">
        <f t="shared" si="64"/>
        <v>0</v>
      </c>
      <c r="G530" s="238"/>
      <c r="H530" s="253">
        <f t="shared" ca="1" si="65"/>
        <v>0</v>
      </c>
      <c r="I530" s="253">
        <f t="shared" ca="1" si="66"/>
        <v>0</v>
      </c>
      <c r="J530" s="253">
        <f t="shared" ca="1" si="67"/>
        <v>0</v>
      </c>
      <c r="K530" s="253">
        <f t="shared" ca="1" si="68"/>
        <v>0</v>
      </c>
      <c r="L530" s="260" t="s">
        <v>36</v>
      </c>
      <c r="M530" s="250">
        <v>0</v>
      </c>
      <c r="N530" s="246">
        <v>0</v>
      </c>
      <c r="O530" s="247"/>
      <c r="P530" s="247"/>
      <c r="Q530" s="248">
        <f>+GETPIVOTDATA("Núm. Elementos.",$L$525,"Rango","Policía 1°")-F530</f>
        <v>0</v>
      </c>
      <c r="R530" s="251">
        <f ca="1">+GETPIVOTDATA("Suma Tabular.",$L$525,"Rango","Policía 1°")-I530</f>
        <v>0</v>
      </c>
      <c r="S530"/>
    </row>
    <row r="531" spans="5:19" x14ac:dyDescent="0.25">
      <c r="E531" s="208" t="s">
        <v>0</v>
      </c>
      <c r="F531" s="240">
        <f t="shared" si="64"/>
        <v>0</v>
      </c>
      <c r="G531" s="238"/>
      <c r="H531" s="253">
        <f t="shared" ca="1" si="65"/>
        <v>0</v>
      </c>
      <c r="I531" s="253">
        <f t="shared" ca="1" si="66"/>
        <v>0</v>
      </c>
      <c r="J531" s="253">
        <f t="shared" ca="1" si="67"/>
        <v>0</v>
      </c>
      <c r="K531" s="253">
        <f t="shared" ca="1" si="68"/>
        <v>0</v>
      </c>
      <c r="L531" s="260" t="s">
        <v>0</v>
      </c>
      <c r="M531" s="250">
        <v>0</v>
      </c>
      <c r="N531" s="246">
        <v>0</v>
      </c>
      <c r="O531" s="247"/>
      <c r="P531" s="247"/>
      <c r="Q531" s="248">
        <f>+GETPIVOTDATA("Núm. Elementos.",$L$525,"Rango","Suboficial")-F531</f>
        <v>0</v>
      </c>
      <c r="R531" s="251">
        <f ca="1">+GETPIVOTDATA("Suma Tabular.",$L$525,"Rango","Suboficial")-I531</f>
        <v>0</v>
      </c>
      <c r="S531"/>
    </row>
    <row r="532" spans="5:19" x14ac:dyDescent="0.25">
      <c r="E532" s="208" t="s">
        <v>1</v>
      </c>
      <c r="F532" s="240">
        <f t="shared" si="64"/>
        <v>0</v>
      </c>
      <c r="G532" s="238"/>
      <c r="H532" s="253">
        <f t="shared" ca="1" si="65"/>
        <v>0</v>
      </c>
      <c r="I532" s="253">
        <f t="shared" ca="1" si="66"/>
        <v>0</v>
      </c>
      <c r="J532" s="253">
        <f t="shared" ca="1" si="67"/>
        <v>0</v>
      </c>
      <c r="K532" s="253">
        <f t="shared" ca="1" si="68"/>
        <v>0</v>
      </c>
      <c r="L532" s="260" t="s">
        <v>1</v>
      </c>
      <c r="M532" s="250">
        <v>0</v>
      </c>
      <c r="N532" s="246">
        <v>0</v>
      </c>
      <c r="O532" s="247"/>
      <c r="P532" s="247"/>
      <c r="Q532" s="248">
        <f>+GETPIVOTDATA("Núm. Elementos.",$L$525,"Rango","Oficial")-F532</f>
        <v>0</v>
      </c>
      <c r="R532" s="251">
        <f ca="1">+GETPIVOTDATA("Suma Tabular.",$L$525,"Rango","Oficial")-I532</f>
        <v>0</v>
      </c>
      <c r="S532"/>
    </row>
    <row r="533" spans="5:19" x14ac:dyDescent="0.25">
      <c r="E533" s="208" t="s">
        <v>2</v>
      </c>
      <c r="F533" s="240">
        <f t="shared" si="64"/>
        <v>0</v>
      </c>
      <c r="G533" s="238"/>
      <c r="H533" s="253">
        <f t="shared" ca="1" si="65"/>
        <v>0</v>
      </c>
      <c r="I533" s="253">
        <f t="shared" ca="1" si="66"/>
        <v>0</v>
      </c>
      <c r="J533" s="253">
        <f t="shared" ca="1" si="67"/>
        <v>0</v>
      </c>
      <c r="K533" s="253">
        <f t="shared" ca="1" si="68"/>
        <v>0</v>
      </c>
      <c r="L533" s="260" t="s">
        <v>2</v>
      </c>
      <c r="M533" s="250">
        <v>0</v>
      </c>
      <c r="N533" s="246">
        <v>0</v>
      </c>
      <c r="O533" s="247"/>
      <c r="P533" s="247"/>
      <c r="Q533" s="248">
        <f>+GETPIVOTDATA("Núm. Elementos.",$L$525,"Rango","Subinspector")-F533</f>
        <v>0</v>
      </c>
      <c r="R533" s="251">
        <f t="shared" ref="R533:R541" ca="1" si="69">+Q533-I533</f>
        <v>0</v>
      </c>
      <c r="S533"/>
    </row>
    <row r="534" spans="5:19" x14ac:dyDescent="0.25">
      <c r="E534" s="208" t="s">
        <v>3</v>
      </c>
      <c r="F534" s="240">
        <f t="shared" si="64"/>
        <v>0</v>
      </c>
      <c r="G534" s="238"/>
      <c r="H534" s="253">
        <f t="shared" ca="1" si="65"/>
        <v>0</v>
      </c>
      <c r="I534" s="253">
        <f t="shared" ca="1" si="66"/>
        <v>0</v>
      </c>
      <c r="J534" s="253">
        <f t="shared" ca="1" si="67"/>
        <v>0</v>
      </c>
      <c r="K534" s="253">
        <f t="shared" ca="1" si="68"/>
        <v>0</v>
      </c>
      <c r="L534" s="260" t="s">
        <v>3</v>
      </c>
      <c r="M534" s="250">
        <v>0</v>
      </c>
      <c r="N534" s="246">
        <v>0</v>
      </c>
      <c r="O534" s="247"/>
      <c r="P534" s="247"/>
      <c r="Q534" s="248">
        <f>+GETPIVOTDATA("Núm. Elementos.",$L$525,"Rango","Inspector")-F534</f>
        <v>0</v>
      </c>
      <c r="R534" s="251">
        <f t="shared" ca="1" si="69"/>
        <v>0</v>
      </c>
      <c r="S534"/>
    </row>
    <row r="535" spans="5:19" x14ac:dyDescent="0.25">
      <c r="E535" s="208" t="s">
        <v>129</v>
      </c>
      <c r="F535" s="240">
        <f t="shared" si="64"/>
        <v>0</v>
      </c>
      <c r="G535" s="238"/>
      <c r="H535" s="253">
        <f t="shared" ca="1" si="65"/>
        <v>0</v>
      </c>
      <c r="I535" s="253">
        <f t="shared" ca="1" si="66"/>
        <v>0</v>
      </c>
      <c r="J535" s="253">
        <f t="shared" ca="1" si="67"/>
        <v>0</v>
      </c>
      <c r="K535" s="253">
        <f t="shared" ca="1" si="68"/>
        <v>0</v>
      </c>
      <c r="L535" s="260" t="s">
        <v>129</v>
      </c>
      <c r="M535" s="250">
        <v>0</v>
      </c>
      <c r="N535" s="246">
        <v>0</v>
      </c>
      <c r="O535" s="247"/>
      <c r="P535" s="247"/>
      <c r="Q535" s="248">
        <f>+GETPIVOTDATA("Núm. Elementos.",$L$525,"Rango","Inspector Jefe")-F535</f>
        <v>0</v>
      </c>
      <c r="R535" s="251">
        <f t="shared" ca="1" si="69"/>
        <v>0</v>
      </c>
      <c r="S535"/>
    </row>
    <row r="536" spans="5:19" x14ac:dyDescent="0.25">
      <c r="E536" s="208" t="s">
        <v>130</v>
      </c>
      <c r="F536" s="240">
        <f t="shared" si="64"/>
        <v>0</v>
      </c>
      <c r="G536" s="238"/>
      <c r="H536" s="253">
        <f t="shared" ca="1" si="65"/>
        <v>0</v>
      </c>
      <c r="I536" s="253">
        <f t="shared" ca="1" si="66"/>
        <v>0</v>
      </c>
      <c r="J536" s="253">
        <f t="shared" ca="1" si="67"/>
        <v>0</v>
      </c>
      <c r="K536" s="253">
        <f t="shared" ca="1" si="68"/>
        <v>0</v>
      </c>
      <c r="L536" s="260" t="s">
        <v>130</v>
      </c>
      <c r="M536" s="250">
        <v>0</v>
      </c>
      <c r="N536" s="246">
        <v>0</v>
      </c>
      <c r="O536" s="247"/>
      <c r="P536" s="247"/>
      <c r="Q536" s="248">
        <f>+GETPIVOTDATA("Núm. Elementos.",$L$525,"Rango","Inspector General")-F536</f>
        <v>0</v>
      </c>
      <c r="R536" s="251">
        <f t="shared" ca="1" si="69"/>
        <v>0</v>
      </c>
      <c r="S536"/>
    </row>
    <row r="537" spans="5:19" x14ac:dyDescent="0.25">
      <c r="E537" s="208" t="s">
        <v>4</v>
      </c>
      <c r="F537" s="240">
        <f t="shared" si="64"/>
        <v>0</v>
      </c>
      <c r="G537" s="238"/>
      <c r="H537" s="253">
        <f t="shared" ca="1" si="65"/>
        <v>0</v>
      </c>
      <c r="I537" s="253">
        <f t="shared" ca="1" si="66"/>
        <v>0</v>
      </c>
      <c r="J537" s="253">
        <f t="shared" ca="1" si="67"/>
        <v>0</v>
      </c>
      <c r="K537" s="253">
        <f t="shared" ca="1" si="68"/>
        <v>0</v>
      </c>
      <c r="L537" s="260" t="s">
        <v>4</v>
      </c>
      <c r="M537" s="250">
        <v>1</v>
      </c>
      <c r="N537" s="246">
        <v>0</v>
      </c>
      <c r="O537" s="247"/>
      <c r="P537" s="247"/>
      <c r="Q537" s="248">
        <f>+GETPIVOTDATA("Núm. Elementos.",$L$525,"Rango","Comisario")-F537</f>
        <v>1</v>
      </c>
      <c r="R537" s="251">
        <f t="shared" ca="1" si="69"/>
        <v>1</v>
      </c>
      <c r="S537"/>
    </row>
    <row r="538" spans="5:19" x14ac:dyDescent="0.25">
      <c r="E538" s="208" t="s">
        <v>87</v>
      </c>
      <c r="F538" s="240">
        <f t="shared" si="64"/>
        <v>0</v>
      </c>
      <c r="H538" s="253">
        <f t="shared" ca="1" si="65"/>
        <v>0</v>
      </c>
      <c r="I538" s="253">
        <f t="shared" ca="1" si="66"/>
        <v>0</v>
      </c>
      <c r="J538" s="253">
        <f t="shared" ca="1" si="67"/>
        <v>0</v>
      </c>
      <c r="K538" s="253">
        <f t="shared" ca="1" si="68"/>
        <v>0</v>
      </c>
      <c r="L538" s="260" t="s">
        <v>87</v>
      </c>
      <c r="M538" s="250">
        <v>0</v>
      </c>
      <c r="N538" s="246">
        <v>0</v>
      </c>
      <c r="O538" s="247"/>
      <c r="P538" s="247"/>
      <c r="Q538" s="248">
        <f>+GETPIVOTDATA("Núm. Elementos.",$L$525,"Rango","Policía (U. Análisis)")-F538</f>
        <v>0</v>
      </c>
      <c r="R538" s="251">
        <f t="shared" ca="1" si="69"/>
        <v>0</v>
      </c>
      <c r="S538"/>
    </row>
    <row r="539" spans="5:19" x14ac:dyDescent="0.25">
      <c r="E539" s="208" t="s">
        <v>88</v>
      </c>
      <c r="F539" s="240">
        <f t="shared" si="64"/>
        <v>0</v>
      </c>
      <c r="H539" s="253">
        <f t="shared" ca="1" si="65"/>
        <v>0</v>
      </c>
      <c r="I539" s="253">
        <f t="shared" ca="1" si="66"/>
        <v>0</v>
      </c>
      <c r="J539" s="253">
        <f t="shared" ca="1" si="67"/>
        <v>0</v>
      </c>
      <c r="K539" s="253">
        <f t="shared" ca="1" si="68"/>
        <v>0</v>
      </c>
      <c r="L539" s="260" t="s">
        <v>88</v>
      </c>
      <c r="M539" s="250">
        <v>0</v>
      </c>
      <c r="N539" s="246">
        <v>0</v>
      </c>
      <c r="O539" s="247"/>
      <c r="P539" s="247"/>
      <c r="Q539" s="248">
        <f>+GETPIVOTDATA("Núm. Elementos.",$L$525,"Rango","Policía (U. Reacción)")-F539</f>
        <v>0</v>
      </c>
      <c r="R539" s="251">
        <f t="shared" ca="1" si="69"/>
        <v>0</v>
      </c>
      <c r="S539"/>
    </row>
    <row r="540" spans="5:19" x14ac:dyDescent="0.25">
      <c r="E540" s="208" t="s">
        <v>115</v>
      </c>
      <c r="F540" s="240">
        <f t="shared" si="64"/>
        <v>0</v>
      </c>
      <c r="H540" s="253">
        <f t="shared" ca="1" si="65"/>
        <v>0</v>
      </c>
      <c r="I540" s="253">
        <f t="shared" ca="1" si="66"/>
        <v>0</v>
      </c>
      <c r="J540" s="253">
        <f t="shared" ca="1" si="67"/>
        <v>0</v>
      </c>
      <c r="K540" s="253">
        <f t="shared" ca="1" si="68"/>
        <v>0</v>
      </c>
      <c r="L540" s="260" t="s">
        <v>115</v>
      </c>
      <c r="M540" s="250">
        <v>0</v>
      </c>
      <c r="N540" s="246">
        <v>0</v>
      </c>
      <c r="O540" s="247"/>
      <c r="P540" s="247"/>
      <c r="Q540" s="248">
        <f>+GETPIVOTDATA("Núm. Elementos.",$L$525,"Rango","Policía 3° (Jefe U. A.)")-F540</f>
        <v>0</v>
      </c>
      <c r="R540" s="251">
        <f t="shared" ca="1" si="69"/>
        <v>0</v>
      </c>
      <c r="S540"/>
    </row>
    <row r="541" spans="5:19" ht="15.75" thickBot="1" x14ac:dyDescent="0.3">
      <c r="E541" s="208" t="s">
        <v>89</v>
      </c>
      <c r="F541" s="240">
        <f t="shared" si="64"/>
        <v>0</v>
      </c>
      <c r="H541" s="253">
        <f t="shared" ca="1" si="65"/>
        <v>0</v>
      </c>
      <c r="I541" s="253">
        <f t="shared" ca="1" si="66"/>
        <v>0</v>
      </c>
      <c r="J541" s="253">
        <f t="shared" ca="1" si="67"/>
        <v>0</v>
      </c>
      <c r="K541" s="253">
        <f t="shared" ca="1" si="68"/>
        <v>0</v>
      </c>
      <c r="L541" s="260" t="s">
        <v>89</v>
      </c>
      <c r="M541" s="250"/>
      <c r="N541" s="246">
        <v>0</v>
      </c>
      <c r="O541" s="247"/>
      <c r="P541" s="247"/>
      <c r="Q541" s="248">
        <f>+GETPIVOTDATA("Núm. Elementos.",$L$525,"Rango","Policía 3° (Jefe U. R.)")-F541</f>
        <v>0</v>
      </c>
      <c r="R541" s="251">
        <f t="shared" ca="1" si="69"/>
        <v>0</v>
      </c>
      <c r="S541"/>
    </row>
    <row r="542" spans="5:19" x14ac:dyDescent="0.25">
      <c r="E542" s="133" t="s">
        <v>20</v>
      </c>
      <c r="F542" s="241">
        <f>SUM(F527:F541)</f>
        <v>0</v>
      </c>
      <c r="G542" s="239"/>
      <c r="H542" s="254">
        <f ca="1">SUM(H527:H541)</f>
        <v>0</v>
      </c>
      <c r="I542" s="254">
        <f ca="1">SUM(I527:I541)</f>
        <v>0</v>
      </c>
      <c r="J542" s="254">
        <f ca="1">SUM(J527:J541)</f>
        <v>0</v>
      </c>
      <c r="K542" s="254">
        <f ca="1">SUM(K527:K541)</f>
        <v>0</v>
      </c>
      <c r="L542" s="260" t="s">
        <v>167</v>
      </c>
      <c r="M542" s="250">
        <v>1</v>
      </c>
      <c r="N542" s="246">
        <v>0</v>
      </c>
      <c r="O542" s="247"/>
      <c r="P542" s="247"/>
      <c r="Q542" s="249">
        <f>SUM(Q527:Q541)</f>
        <v>1</v>
      </c>
      <c r="R542" s="252">
        <f ca="1">SUM(R527:R541)</f>
        <v>1</v>
      </c>
      <c r="S542"/>
    </row>
    <row r="543" spans="5:19" x14ac:dyDescent="0.25">
      <c r="E543" s="213" t="s">
        <v>163</v>
      </c>
      <c r="F543" s="209"/>
      <c r="H543" s="209">
        <f ca="1">+H513-H542</f>
        <v>0</v>
      </c>
      <c r="I543" s="209">
        <f ca="1">+J513-I542</f>
        <v>0</v>
      </c>
      <c r="J543" s="209">
        <f ca="1">+J542-M513</f>
        <v>0</v>
      </c>
      <c r="K543" s="209">
        <f ca="1">+K542-Q513</f>
        <v>0</v>
      </c>
      <c r="R543"/>
      <c r="S543"/>
    </row>
    <row r="544" spans="5:19" x14ac:dyDescent="0.25">
      <c r="E544" s="146"/>
      <c r="H544" s="210"/>
      <c r="M544"/>
      <c r="N544"/>
      <c r="O544"/>
      <c r="P544"/>
      <c r="Q544"/>
      <c r="R544"/>
      <c r="S544"/>
    </row>
    <row r="545" spans="11:15" x14ac:dyDescent="0.25">
      <c r="M545"/>
      <c r="N545"/>
      <c r="O545"/>
    </row>
    <row r="546" spans="11:15" x14ac:dyDescent="0.25">
      <c r="M546"/>
      <c r="N546"/>
      <c r="O546"/>
    </row>
    <row r="547" spans="11:15" x14ac:dyDescent="0.25">
      <c r="M547"/>
      <c r="N547"/>
      <c r="O547"/>
    </row>
    <row r="548" spans="11:15" x14ac:dyDescent="0.25">
      <c r="M548"/>
      <c r="N548"/>
      <c r="O548"/>
    </row>
    <row r="549" spans="11:15" x14ac:dyDescent="0.25">
      <c r="M549"/>
      <c r="N549"/>
      <c r="O549"/>
    </row>
    <row r="550" spans="11:15" x14ac:dyDescent="0.25">
      <c r="K550"/>
      <c r="M550"/>
      <c r="N550"/>
      <c r="O550"/>
    </row>
    <row r="551" spans="11:15" x14ac:dyDescent="0.25">
      <c r="K551"/>
      <c r="M551"/>
      <c r="N551"/>
      <c r="O551"/>
    </row>
    <row r="552" spans="11:15" x14ac:dyDescent="0.25">
      <c r="K552"/>
      <c r="M552"/>
      <c r="N552"/>
      <c r="O552"/>
    </row>
    <row r="553" spans="11:15" x14ac:dyDescent="0.25">
      <c r="K553"/>
      <c r="M553"/>
      <c r="N553"/>
      <c r="O553"/>
    </row>
    <row r="554" spans="11:15" x14ac:dyDescent="0.25">
      <c r="K554"/>
      <c r="M554"/>
      <c r="N554"/>
      <c r="O554"/>
    </row>
    <row r="555" spans="11:15" x14ac:dyDescent="0.25">
      <c r="K555"/>
      <c r="M555"/>
      <c r="N555"/>
      <c r="O555"/>
    </row>
    <row r="556" spans="11:15" x14ac:dyDescent="0.25">
      <c r="K556"/>
      <c r="M556"/>
      <c r="N556"/>
      <c r="O556"/>
    </row>
    <row r="557" spans="11:15" x14ac:dyDescent="0.25">
      <c r="K557"/>
      <c r="M557"/>
      <c r="N557"/>
      <c r="O557"/>
    </row>
    <row r="558" spans="11:15" x14ac:dyDescent="0.25">
      <c r="K558"/>
      <c r="M558"/>
      <c r="N558"/>
      <c r="O558"/>
    </row>
    <row r="559" spans="11:15" x14ac:dyDescent="0.25">
      <c r="K559"/>
      <c r="M559"/>
      <c r="N559"/>
      <c r="O559"/>
    </row>
    <row r="560" spans="11:15" x14ac:dyDescent="0.25">
      <c r="K560"/>
    </row>
    <row r="561" spans="5:11" x14ac:dyDescent="0.25">
      <c r="K561"/>
    </row>
    <row r="562" spans="5:11" x14ac:dyDescent="0.25">
      <c r="K562"/>
    </row>
    <row r="563" spans="5:11" x14ac:dyDescent="0.25">
      <c r="K563"/>
    </row>
    <row r="564" spans="5:11" x14ac:dyDescent="0.25">
      <c r="K564"/>
    </row>
    <row r="565" spans="5:11" x14ac:dyDescent="0.25">
      <c r="K565"/>
    </row>
    <row r="566" spans="5:11" x14ac:dyDescent="0.25">
      <c r="K566"/>
    </row>
    <row r="567" spans="5:11" x14ac:dyDescent="0.25">
      <c r="K567"/>
    </row>
    <row r="568" spans="5:11" x14ac:dyDescent="0.25">
      <c r="E568"/>
      <c r="F568"/>
      <c r="G568"/>
      <c r="H568"/>
      <c r="I568"/>
    </row>
  </sheetData>
  <sheetProtection password="8928" sheet="1" insertRows="0" sort="0"/>
  <protectedRanges>
    <protectedRange sqref="H12:I511" name="Rango2"/>
    <protectedRange sqref="K8" name="aguinaldo"/>
    <protectedRange sqref="I522:J524" name="nombre 1"/>
    <protectedRange sqref="B12:F511" name="Rango1"/>
    <protectedRange sqref="L522:M524" name="nombre 2"/>
  </protectedRanges>
  <autoFilter ref="A11:Q515">
    <sortState ref="A12:Q2543">
      <sortCondition ref="D11:D2543"/>
    </sortState>
  </autoFilter>
  <mergeCells count="18">
    <mergeCell ref="D2:G2"/>
    <mergeCell ref="D3:G3"/>
    <mergeCell ref="D4:G4"/>
    <mergeCell ref="D5:G5"/>
    <mergeCell ref="A10:D10"/>
    <mergeCell ref="E10:G10"/>
    <mergeCell ref="D7:F7"/>
    <mergeCell ref="D8:F8"/>
    <mergeCell ref="I523:J524"/>
    <mergeCell ref="L523:M524"/>
    <mergeCell ref="D6:G6"/>
    <mergeCell ref="K7:N7"/>
    <mergeCell ref="I519:J519"/>
    <mergeCell ref="L519:M519"/>
    <mergeCell ref="I522:J522"/>
    <mergeCell ref="L522:M522"/>
    <mergeCell ref="H6:J6"/>
    <mergeCell ref="H10:P10"/>
  </mergeCells>
  <dataValidations count="2">
    <dataValidation type="list" allowBlank="1" showDropDown="1" showInputMessage="1" showErrorMessage="1" sqref="E526:E541">
      <formula1>GRADO</formula1>
    </dataValidation>
    <dataValidation type="list" allowBlank="1" showInputMessage="1" showErrorMessage="1" sqref="I12:I511">
      <formula1>GRADO</formula1>
    </dataValidation>
  </dataValidations>
  <pageMargins left="1.1417322834645669" right="0.15748031496062992" top="0.27559055118110237" bottom="0.31496062992125984" header="0.31496062992125984" footer="0.31496062992125984"/>
  <pageSetup paperSize="5" scale="60" fitToHeight="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63"/>
  <sheetViews>
    <sheetView workbookViewId="0">
      <selection activeCell="D62" sqref="D62:N63"/>
    </sheetView>
  </sheetViews>
  <sheetFormatPr baseColWidth="10" defaultRowHeight="15" x14ac:dyDescent="0.25"/>
  <cols>
    <col min="3" max="3" width="14.85546875" bestFit="1" customWidth="1"/>
  </cols>
  <sheetData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3:15" hidden="1" x14ac:dyDescent="0.25"/>
    <row r="50" spans="3:15" hidden="1" x14ac:dyDescent="0.25"/>
    <row r="54" spans="3:15" ht="30" x14ac:dyDescent="0.25">
      <c r="D54" s="297" t="s">
        <v>40</v>
      </c>
      <c r="E54" s="297" t="s">
        <v>10</v>
      </c>
      <c r="F54" s="297" t="s">
        <v>11</v>
      </c>
      <c r="G54" s="297" t="s">
        <v>12</v>
      </c>
      <c r="H54" s="297" t="s">
        <v>13</v>
      </c>
      <c r="I54" s="297" t="s">
        <v>14</v>
      </c>
      <c r="J54" s="297" t="s">
        <v>15</v>
      </c>
      <c r="K54" s="297" t="s">
        <v>16</v>
      </c>
      <c r="L54" s="297" t="s">
        <v>103</v>
      </c>
      <c r="M54" s="297" t="s">
        <v>104</v>
      </c>
      <c r="N54" s="297" t="s">
        <v>127</v>
      </c>
    </row>
    <row r="55" spans="3:15" x14ac:dyDescent="0.25">
      <c r="C55" t="s">
        <v>183</v>
      </c>
      <c r="D55" s="298">
        <f>'Simulador Piramide-Salarios'!F38</f>
        <v>334</v>
      </c>
      <c r="E55" s="298">
        <f>'Simulador Piramide-Salarios'!G38</f>
        <v>111</v>
      </c>
      <c r="F55" s="298">
        <f>'Simulador Piramide-Salarios'!H38</f>
        <v>37</v>
      </c>
      <c r="G55" s="298">
        <f>'Simulador Piramide-Salarios'!I38</f>
        <v>12</v>
      </c>
      <c r="H55" s="298">
        <f>'Simulador Piramide-Salarios'!J38</f>
        <v>4</v>
      </c>
      <c r="I55" s="298">
        <f>'Simulador Piramide-Salarios'!K38</f>
        <v>1</v>
      </c>
      <c r="J55" s="298">
        <f>'Simulador Piramide-Salarios'!L38</f>
        <v>0</v>
      </c>
      <c r="K55" s="298">
        <f>'Simulador Piramide-Salarios'!M38</f>
        <v>0</v>
      </c>
      <c r="L55" s="298">
        <f>'Simulador Piramide-Salarios'!N38</f>
        <v>0</v>
      </c>
      <c r="M55" s="298">
        <f>'Simulador Piramide-Salarios'!O38</f>
        <v>0</v>
      </c>
      <c r="N55" s="298">
        <f>'Simulador Piramide-Salarios'!P38</f>
        <v>1</v>
      </c>
    </row>
    <row r="56" spans="3:15" x14ac:dyDescent="0.25">
      <c r="C56" t="s">
        <v>184</v>
      </c>
      <c r="D56" s="299">
        <v>0</v>
      </c>
      <c r="E56" s="299">
        <v>0</v>
      </c>
      <c r="F56" s="299">
        <v>0</v>
      </c>
      <c r="G56" s="299">
        <v>0</v>
      </c>
      <c r="H56" s="299">
        <v>0</v>
      </c>
      <c r="I56" s="299">
        <f>'Simulador Piramide-Salarios'!M62</f>
        <v>0</v>
      </c>
      <c r="J56" s="299">
        <f>'Simulador Piramide-Salarios'!M63</f>
        <v>0</v>
      </c>
      <c r="K56" s="299">
        <f>'Simulador Piramide-Salarios'!M64</f>
        <v>0</v>
      </c>
      <c r="L56" s="299">
        <f>'Simulador Piramide-Salarios'!M65</f>
        <v>0</v>
      </c>
      <c r="M56" s="299">
        <f>'Simulador Piramide-Salarios'!M66</f>
        <v>0</v>
      </c>
      <c r="N56" s="299">
        <f>'Simulador Piramide-Salarios'!M67</f>
        <v>0</v>
      </c>
    </row>
    <row r="57" spans="3:15" x14ac:dyDescent="0.25">
      <c r="C57" t="s">
        <v>185</v>
      </c>
      <c r="D57" s="300">
        <f>D56-D55</f>
        <v>-334</v>
      </c>
      <c r="E57" s="301">
        <f t="shared" ref="E57:N57" si="0">E56-E55</f>
        <v>-111</v>
      </c>
      <c r="F57" s="301">
        <f t="shared" si="0"/>
        <v>-37</v>
      </c>
      <c r="G57" s="301">
        <f t="shared" si="0"/>
        <v>-12</v>
      </c>
      <c r="H57" s="301">
        <f t="shared" si="0"/>
        <v>-4</v>
      </c>
      <c r="I57" s="301">
        <f t="shared" si="0"/>
        <v>-1</v>
      </c>
      <c r="J57" s="301">
        <f t="shared" si="0"/>
        <v>0</v>
      </c>
      <c r="K57" s="301">
        <f t="shared" si="0"/>
        <v>0</v>
      </c>
      <c r="L57" s="301">
        <f t="shared" si="0"/>
        <v>0</v>
      </c>
      <c r="M57" s="301">
        <f t="shared" si="0"/>
        <v>0</v>
      </c>
      <c r="N57" s="301">
        <f t="shared" si="0"/>
        <v>-1</v>
      </c>
    </row>
    <row r="60" spans="3:15" x14ac:dyDescent="0.25">
      <c r="D60" s="447" t="s">
        <v>186</v>
      </c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</row>
    <row r="61" spans="3:15" x14ac:dyDescent="0.25"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</row>
    <row r="62" spans="3:15" x14ac:dyDescent="0.25">
      <c r="D62" s="448" t="s">
        <v>189</v>
      </c>
      <c r="E62" s="448"/>
      <c r="F62" s="448"/>
      <c r="G62" s="448"/>
      <c r="H62" s="448"/>
      <c r="I62" s="448"/>
      <c r="J62" s="448"/>
      <c r="K62" s="448"/>
      <c r="L62" s="448"/>
      <c r="M62" s="448"/>
      <c r="N62" s="448"/>
    </row>
    <row r="63" spans="3:15" x14ac:dyDescent="0.25"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</row>
  </sheetData>
  <mergeCells count="2">
    <mergeCell ref="D60:O61"/>
    <mergeCell ref="D62:N6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C31" sqref="C31"/>
    </sheetView>
  </sheetViews>
  <sheetFormatPr baseColWidth="10" defaultRowHeight="15" x14ac:dyDescent="0.25"/>
  <cols>
    <col min="1" max="2" width="11.42578125" style="260"/>
    <col min="3" max="3" width="38" style="260" customWidth="1"/>
    <col min="4" max="4" width="21.42578125" style="260" customWidth="1"/>
    <col min="5" max="5" width="17.5703125" style="260" customWidth="1"/>
    <col min="6" max="16384" width="11.42578125" style="260"/>
  </cols>
  <sheetData>
    <row r="2" spans="1:9" x14ac:dyDescent="0.25">
      <c r="A2" s="308"/>
      <c r="B2" s="309"/>
      <c r="C2" s="309"/>
      <c r="D2" s="309"/>
      <c r="E2" s="309"/>
      <c r="F2" s="309"/>
      <c r="G2" s="310"/>
    </row>
    <row r="3" spans="1:9" x14ac:dyDescent="0.25">
      <c r="A3" s="311"/>
      <c r="B3" s="312"/>
      <c r="C3" s="312"/>
      <c r="D3" s="312"/>
      <c r="E3" s="312"/>
      <c r="F3" s="312"/>
      <c r="G3" s="313"/>
    </row>
    <row r="4" spans="1:9" x14ac:dyDescent="0.25">
      <c r="A4" s="311"/>
      <c r="B4" s="312"/>
      <c r="C4" s="312"/>
      <c r="D4" s="312"/>
      <c r="E4" s="312"/>
      <c r="F4" s="312"/>
      <c r="G4" s="313"/>
      <c r="H4" s="312"/>
      <c r="I4" s="312"/>
    </row>
    <row r="5" spans="1:9" x14ac:dyDescent="0.25">
      <c r="A5" s="311"/>
      <c r="B5" s="312"/>
      <c r="C5" s="312"/>
      <c r="D5" s="312"/>
      <c r="E5" s="312"/>
      <c r="F5" s="312"/>
      <c r="G5" s="313"/>
      <c r="H5" s="312"/>
      <c r="I5" s="312"/>
    </row>
    <row r="6" spans="1:9" x14ac:dyDescent="0.25">
      <c r="A6" s="311"/>
      <c r="B6" s="312"/>
      <c r="C6" s="312"/>
      <c r="D6" s="312"/>
      <c r="E6" s="312"/>
      <c r="F6" s="312"/>
      <c r="G6" s="313"/>
      <c r="H6" s="312"/>
      <c r="I6" s="312"/>
    </row>
    <row r="7" spans="1:9" x14ac:dyDescent="0.25">
      <c r="A7" s="311"/>
      <c r="B7" s="312"/>
      <c r="C7" s="312"/>
      <c r="D7" s="312"/>
      <c r="E7" s="312"/>
      <c r="F7" s="312"/>
      <c r="G7" s="313"/>
      <c r="H7" s="312"/>
      <c r="I7" s="312"/>
    </row>
    <row r="8" spans="1:9" x14ac:dyDescent="0.25">
      <c r="A8" s="311"/>
      <c r="B8" s="312"/>
      <c r="C8" s="312"/>
      <c r="D8" s="312"/>
      <c r="E8" s="312"/>
      <c r="F8" s="312"/>
      <c r="G8" s="313"/>
      <c r="H8" s="312"/>
      <c r="I8" s="312"/>
    </row>
    <row r="9" spans="1:9" x14ac:dyDescent="0.25">
      <c r="A9" s="311"/>
      <c r="B9" s="312"/>
      <c r="C9" s="312"/>
      <c r="D9" s="312"/>
      <c r="E9" s="312"/>
      <c r="F9" s="312"/>
      <c r="G9" s="313"/>
      <c r="H9" s="312"/>
      <c r="I9" s="312"/>
    </row>
    <row r="10" spans="1:9" x14ac:dyDescent="0.25">
      <c r="A10" s="311"/>
      <c r="B10" s="308"/>
      <c r="C10" s="309"/>
      <c r="D10" s="309"/>
      <c r="E10" s="310"/>
      <c r="F10" s="312"/>
      <c r="G10" s="313"/>
      <c r="H10" s="312"/>
      <c r="I10" s="312"/>
    </row>
    <row r="11" spans="1:9" x14ac:dyDescent="0.25">
      <c r="A11" s="311"/>
      <c r="B11" s="311"/>
      <c r="C11" s="312"/>
      <c r="D11" s="312"/>
      <c r="E11" s="313"/>
      <c r="F11" s="312"/>
      <c r="G11" s="313"/>
      <c r="H11" s="312"/>
      <c r="I11" s="312"/>
    </row>
    <row r="12" spans="1:9" ht="30" x14ac:dyDescent="0.25">
      <c r="A12" s="311"/>
      <c r="B12" s="311"/>
      <c r="C12" s="322" t="s">
        <v>155</v>
      </c>
      <c r="D12" s="318">
        <f>'Matriz de impacto'!H513</f>
        <v>0</v>
      </c>
      <c r="E12" s="313"/>
      <c r="F12" s="312"/>
      <c r="G12" s="313"/>
      <c r="H12" s="312"/>
      <c r="I12" s="312"/>
    </row>
    <row r="13" spans="1:9" ht="30" x14ac:dyDescent="0.25">
      <c r="A13" s="311"/>
      <c r="B13" s="311"/>
      <c r="C13" s="322" t="s">
        <v>156</v>
      </c>
      <c r="D13" s="318">
        <f>'Matriz de impacto'!J513</f>
        <v>0</v>
      </c>
      <c r="E13" s="313"/>
      <c r="F13" s="312"/>
      <c r="G13" s="313"/>
      <c r="H13" s="312"/>
      <c r="I13" s="312"/>
    </row>
    <row r="14" spans="1:9" ht="30" x14ac:dyDescent="0.25">
      <c r="A14" s="311"/>
      <c r="B14" s="311"/>
      <c r="C14" s="322" t="s">
        <v>187</v>
      </c>
      <c r="D14" s="319">
        <f>D13-D12</f>
        <v>0</v>
      </c>
      <c r="E14" s="321"/>
      <c r="F14" s="312"/>
      <c r="G14" s="313"/>
      <c r="H14" s="312"/>
      <c r="I14" s="312"/>
    </row>
    <row r="15" spans="1:9" ht="25.5" x14ac:dyDescent="0.3">
      <c r="A15" s="311"/>
      <c r="B15" s="311"/>
      <c r="C15" s="323" t="s">
        <v>192</v>
      </c>
      <c r="D15" s="320">
        <f>'Matriz de impacto'!Q513</f>
        <v>0</v>
      </c>
      <c r="E15" s="313"/>
      <c r="F15" s="312"/>
      <c r="G15" s="313"/>
      <c r="H15" s="312"/>
      <c r="I15" s="312"/>
    </row>
    <row r="16" spans="1:9" x14ac:dyDescent="0.25">
      <c r="A16" s="311"/>
      <c r="B16" s="311"/>
      <c r="C16" s="312"/>
      <c r="D16" s="312"/>
      <c r="E16" s="313"/>
      <c r="F16" s="312"/>
      <c r="G16" s="313"/>
      <c r="H16" s="312"/>
      <c r="I16" s="312"/>
    </row>
    <row r="17" spans="1:9" x14ac:dyDescent="0.25">
      <c r="A17" s="311"/>
      <c r="B17" s="311"/>
      <c r="C17" s="312"/>
      <c r="D17" s="312"/>
      <c r="E17" s="313"/>
      <c r="F17" s="312"/>
      <c r="G17" s="313"/>
      <c r="H17" s="312"/>
      <c r="I17" s="312"/>
    </row>
    <row r="18" spans="1:9" ht="30" x14ac:dyDescent="0.25">
      <c r="A18" s="311"/>
      <c r="B18" s="311"/>
      <c r="C18" s="314" t="s">
        <v>188</v>
      </c>
      <c r="D18" s="312"/>
      <c r="E18" s="313"/>
      <c r="F18" s="312"/>
      <c r="G18" s="313"/>
      <c r="H18" s="312"/>
      <c r="I18" s="312"/>
    </row>
    <row r="19" spans="1:9" x14ac:dyDescent="0.25">
      <c r="A19" s="311"/>
      <c r="B19" s="311"/>
      <c r="C19" s="312"/>
      <c r="D19" s="312"/>
      <c r="E19" s="313"/>
      <c r="F19" s="312"/>
      <c r="G19" s="313"/>
      <c r="H19" s="312"/>
      <c r="I19" s="312"/>
    </row>
    <row r="20" spans="1:9" x14ac:dyDescent="0.25">
      <c r="A20" s="311"/>
      <c r="B20" s="311"/>
      <c r="C20" s="312"/>
      <c r="D20" s="312"/>
      <c r="E20" s="313"/>
      <c r="F20" s="312"/>
      <c r="G20" s="313"/>
      <c r="H20" s="312"/>
      <c r="I20" s="312"/>
    </row>
    <row r="21" spans="1:9" x14ac:dyDescent="0.25">
      <c r="A21" s="311"/>
      <c r="B21" s="315"/>
      <c r="C21" s="316"/>
      <c r="D21" s="316"/>
      <c r="E21" s="317"/>
      <c r="F21" s="312"/>
      <c r="G21" s="313"/>
      <c r="H21" s="312"/>
      <c r="I21" s="312"/>
    </row>
    <row r="22" spans="1:9" x14ac:dyDescent="0.25">
      <c r="A22" s="311"/>
      <c r="B22" s="312"/>
      <c r="C22" s="312"/>
      <c r="D22" s="312"/>
      <c r="E22" s="312"/>
      <c r="F22" s="312"/>
      <c r="G22" s="313"/>
      <c r="H22" s="312"/>
      <c r="I22" s="312"/>
    </row>
    <row r="23" spans="1:9" x14ac:dyDescent="0.25">
      <c r="A23" s="315"/>
      <c r="B23" s="316"/>
      <c r="C23" s="316"/>
      <c r="D23" s="316"/>
      <c r="E23" s="316"/>
      <c r="F23" s="316"/>
      <c r="G23" s="317"/>
      <c r="H23" s="312"/>
      <c r="I23" s="3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Simulador Piramide-Salarios</vt:lpstr>
      <vt:lpstr>Matriz de impacto</vt:lpstr>
      <vt:lpstr>JERARQUIZACIÓN TERCIARÍA</vt:lpstr>
      <vt:lpstr>GASTOS NÓMINA</vt:lpstr>
      <vt:lpstr>'Matriz de impacto'!Área_de_impresión</vt:lpstr>
      <vt:lpstr>'Simulador Piramide-Salarios'!Área_de_impresión</vt:lpstr>
      <vt:lpstr>'Matriz de impacto'!GRADO</vt:lpstr>
      <vt:lpstr>'Matriz de impacto'!Títulos_a_imprimir</vt:lpstr>
      <vt:lpstr>'Simulador Piramide-Salarios'!Títulos_a_imprimir</vt:lpstr>
    </vt:vector>
  </TitlesOfParts>
  <Company>secretaria de seguridad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Sanchez Luis Julio</dc:creator>
  <cp:lastModifiedBy>Jesús Ricardo Morales Bocanegra</cp:lastModifiedBy>
  <cp:lastPrinted>2018-02-27T20:03:10Z</cp:lastPrinted>
  <dcterms:created xsi:type="dcterms:W3CDTF">2007-10-19T04:21:35Z</dcterms:created>
  <dcterms:modified xsi:type="dcterms:W3CDTF">2024-03-19T19:49:21Z</dcterms:modified>
</cp:coreProperties>
</file>