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2023\4to trimestre\"/>
    </mc:Choice>
  </mc:AlternateContent>
  <bookViews>
    <workbookView xWindow="0" yWindow="0" windowWidth="28800" windowHeight="1218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5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15" i="1"/>
  <c r="J14" i="1" l="1"/>
  <c r="F25" i="1" l="1"/>
  <c r="F26" i="1"/>
  <c r="F27" i="1"/>
  <c r="F24" i="1"/>
  <c r="F16" i="1"/>
  <c r="F14" i="1"/>
  <c r="G36" i="3" l="1"/>
  <c r="F36" i="3"/>
  <c r="E38" i="3"/>
  <c r="E39" i="3"/>
  <c r="E40" i="3"/>
  <c r="E41" i="3"/>
  <c r="E42" i="3"/>
  <c r="E43" i="3"/>
  <c r="E44" i="3"/>
  <c r="E37" i="3"/>
  <c r="B21" i="3"/>
  <c r="D29" i="3"/>
  <c r="E29" i="3"/>
  <c r="F29" i="3"/>
  <c r="G29" i="3"/>
  <c r="H29" i="3"/>
  <c r="I29" i="3"/>
  <c r="C29" i="3"/>
  <c r="B31" i="3"/>
  <c r="B32" i="3"/>
  <c r="B30" i="3"/>
  <c r="F39" i="3"/>
  <c r="F30" i="3"/>
  <c r="C32" i="3"/>
  <c r="D30" i="3"/>
  <c r="E30" i="3"/>
  <c r="F41" i="3"/>
  <c r="F40" i="3"/>
  <c r="G39" i="3"/>
  <c r="G37" i="3"/>
  <c r="H32" i="3"/>
  <c r="F42" i="3"/>
  <c r="G38" i="3"/>
  <c r="E32" i="3"/>
  <c r="D32" i="3"/>
  <c r="F38" i="3"/>
  <c r="G40" i="3"/>
  <c r="G31" i="3"/>
  <c r="C30" i="3"/>
  <c r="H30" i="3"/>
  <c r="C31" i="3"/>
  <c r="F31" i="3"/>
  <c r="G30" i="3"/>
  <c r="D31" i="3"/>
  <c r="H31" i="3"/>
  <c r="G41" i="3"/>
  <c r="G42" i="3"/>
  <c r="G32" i="3"/>
  <c r="E31" i="3"/>
  <c r="F37" i="3"/>
  <c r="F32" i="3"/>
</calcChain>
</file>

<file path=xl/sharedStrings.xml><?xml version="1.0" encoding="utf-8"?>
<sst xmlns="http://schemas.openxmlformats.org/spreadsheetml/2006/main" count="184" uniqueCount="87">
  <si>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</si>
  <si>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</si>
  <si>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</si>
  <si>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</si>
  <si>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</si>
  <si>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</si>
  <si>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</si>
  <si>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</si>
  <si>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</si>
  <si>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</si>
  <si>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</si>
  <si>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</si>
  <si>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</si>
  <si>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</si>
  <si>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</si>
  <si>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</si>
  <si>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</si>
  <si>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</si>
  <si>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</si>
  <si>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</si>
  <si>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</si>
  <si>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</si>
  <si>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</si>
  <si>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</si>
  <si>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</si>
  <si>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</si>
  <si>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</si>
  <si>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</si>
  <si>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</si>
  <si>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</si>
  <si>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</si>
  <si>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</si>
  <si>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</si>
  <si>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Descendente</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</si>
  <si>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</si>
  <si>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</si>
  <si>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</si>
  <si>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</si>
  <si>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</si>
  <si>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</si>
  <si>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</si>
  <si>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</si>
  <si>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</si>
  <si>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</si>
  <si>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</si>
  <si>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</si>
  <si>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</si>
  <si>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</si>
  <si>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</si>
  <si>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</si>
  <si>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</si>
  <si>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</si>
  <si>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Año: 2023</t>
  </si>
  <si>
    <t>C4.1 Porcentaje de acciones estratégicas para la prevención y fortalecimiento de las actividades de sanidad (OISA y PVIF)</t>
  </si>
  <si>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t>
    </r>
  </si>
  <si>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t>
    </r>
    <r>
      <rPr>
        <sz val="11"/>
        <color theme="1"/>
        <rFont val="Calibri"/>
        <family val="2"/>
        <scheme val="minor"/>
      </rPr>
      <t/>
    </r>
  </si>
  <si>
    <t>A4.1.4 Porcentaje de participación del personal Tercero Especialista Autorizado (TEA IICA) en las actividades de verificación en importación comercial y turística en las Oficinas de Inspección de Sanidad Agropecuaria (OISA)</t>
  </si>
  <si>
    <t>DSCPAF/DVPMN</t>
  </si>
  <si>
    <t>DSCPAF</t>
  </si>
  <si>
    <t>DPPISC</t>
  </si>
  <si>
    <t>PPISC-DVPMN</t>
  </si>
  <si>
    <t>DGESC</t>
  </si>
  <si>
    <t>(Varios elementos)</t>
  </si>
  <si>
    <t xml:space="preserve">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t>
  </si>
  <si>
    <t>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t>
  </si>
  <si>
    <t>La meta realizada se encuentra por arriba de la estimada con una diferencia de 11.3 puntos, colocando el indicador en semáforo amarillo (parametro de semaforización umbral amarillo mayor 71.2 a menor o igual a 81.2), esto debido a los siguientes supuestos:
• Incremento en la plantilla operativa:
    o Con respecto al mismo período del 2022 se incrementó la plantilla en un 29.3% (39 ingresos), lo que significa un aumento en participación del personal TEA IICA en las actividades de verificación en materia de movilización nacional;
• Incremento de aforo de vehículos comerciales:
    o Durante el primer trimestre del 2023 se incrementó en 2.6% el tránsito de vehículos comerciales con respecto al 2022, aumentando en 0.11 puntos la participación del personal TEA IICA en este rubro (pasando de 0.51 en 2022 a 0.62 en 2023);
• Incremento de aforo de vehículos turísticos:
    o De forma análoga el aforo de vehículos turísticos tuvo un incremento del 24.8%, impactando el valor de la participación del personal TEA IICA en 0.16 puntos en este rubro (pasando de 0.67 en 2022 a 0.83 en 2023).</t>
  </si>
  <si>
    <t>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t>
  </si>
  <si>
    <t>Se observa que hubo un incremento en las detecciones de los caninos ya que se presenta un retorno a la normalidad de tránsito de pasajeros y mercarcías reguladas tras los efectos de la pandemia (aunque se cuenta con menos caninos en operación)</t>
  </si>
  <si>
    <t>El efecto es positivo ya que los caninos mantienen constante la eficacia en el marcaje.</t>
  </si>
  <si>
    <t>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t>
  </si>
  <si>
    <t>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t>
  </si>
  <si>
    <t>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t>
  </si>
  <si>
    <t xml:space="preserve">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t>
  </si>
  <si>
    <t>Se observa que hubo un incremento en las detecciones de los caninos ya que se presenta un retorno a la normalidad de transito de pasajeros y mercancia regulada tras los efectos de la pandemia (se ingresaron nuevos caninos)</t>
  </si>
  <si>
    <t xml:space="preserve">El efecto es positivo ya que los caninos mantienen constante la eficacia en el marcaje. Se observa una minima baja de eficacia debido a que se incorporaron a la operación nuevas unidades caninas y se encuentran en período de adaptación. </t>
  </si>
  <si>
    <t>Debido al comportamiento de las variables que alimentan al indicador durante el primer semestre</t>
  </si>
  <si>
    <t>Metas Ciclo Presupuestario 2023</t>
  </si>
  <si>
    <t>A4.1.6 Porcentaje de eficacia de las Unidades Caninas en el Programa Operativo Anual 2023 de la DGIF</t>
  </si>
  <si>
    <t>La meta realizada se encuentra por arriba de la estimada 1.99, debido a lo siguiente: Incremento de la actividad TEA IICA en la verificación en materia de movilización nacional de vehículos comerciales con respecto al 2022, siendo esto de 14.4%.</t>
  </si>
  <si>
    <t xml:space="preserve">La meta se cumple y se encuentra 2.24% por arriba de lo programado, debido al incremento de la platilla TEA (denominador) en todas las OISA con respecto al personal Oficial (numerador) los cuales se enfocan en realizar los actos de autoridad. </t>
  </si>
  <si>
    <t>Sin efectos cuantificables toda vez que la variación no se considera significativa</t>
  </si>
  <si>
    <t>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t>
  </si>
  <si>
    <t xml:space="preserve">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eded, o enfermedad que limitan su desarrollo en el trabajo. </t>
  </si>
  <si>
    <t xml:space="preserve">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edad, o enfermedad que limitan su desarrollo en el trabajo. </t>
  </si>
  <si>
    <t>La meta realizada se encuentra por arriba de lo estimado en la programación debido al incremento del 0.17 en la actividad de vehículos turísticos con respecto al 2022 (0.71), siendo en 2023 de 0.88, provocando un aumento en la meta de 6.91% con respecto a lo programado.</t>
  </si>
  <si>
    <t xml:space="preserve">Los valores del numerador y denominador, así como la meta realizada que se encuentra por arriba de la programada debido al incremento de la plantilla del Tercero Especialista Autorizado (TEA) en todas las Oficinas de Inspección de Sanidad Agropecuaria (OISAs) los cuales se enfocan en realizar los actos de autoridad. </t>
  </si>
  <si>
    <t>El efecto es positivo toda vez que la variación favorece al servicio de inspección que se ofrece a los productores.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</si>
</sst>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
    <numFmt numFmtId="168" formatCode="0.0000%"/>
  </numFmts>
  <fonts count="24">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b/>
      <sz val="16"/>
      <name val="Montserrat"/>
    </font>
    <font>
      <sz val="10"/>
      <name val="Calibri"/>
      <family val="2"/>
      <scheme val="minor"/>
    </font>
    <font>
      <sz val="11"/>
      <name val="Calibri"/>
      <family val="2"/>
      <scheme val="minor"/>
    </font>
    <font>
      <sz val="10"/>
      <name val="Arial Unicode MS"/>
      <family val="2"/>
    </font>
  </fonts>
  <fills count="12">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5"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6"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65"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7" fontId="0" fillId="0" borderId="0" xfId="0" applyNumberFormat="1"/>
    <xf numFmtId="3" fontId="7" fillId="0" borderId="9" xfId="0" applyNumberFormat="1" applyFont="1" applyFill="1" applyBorder="1" applyAlignment="1">
      <alignment horizontal="left" vertical="center" wrapText="1"/>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10" fontId="7" fillId="0" borderId="9" xfId="2" applyNumberFormat="1" applyFont="1" applyFill="1" applyBorder="1" applyAlignment="1">
      <alignment horizontal="left" vertical="center"/>
    </xf>
    <xf numFmtId="0" fontId="20" fillId="8" borderId="0" xfId="0" applyFont="1" applyFill="1" applyBorder="1" applyAlignment="1">
      <alignment horizontal="center" vertical="center" wrapText="1" readingOrder="1"/>
    </xf>
    <xf numFmtId="3" fontId="0" fillId="11" borderId="0" xfId="0" applyNumberFormat="1" applyFill="1" applyAlignment="1">
      <alignment wrapText="1"/>
    </xf>
    <xf numFmtId="168" fontId="7" fillId="0" borderId="8" xfId="2" applyNumberFormat="1" applyFont="1" applyFill="1" applyBorder="1" applyAlignment="1">
      <alignment horizontal="right" vertical="center" wrapText="1"/>
    </xf>
    <xf numFmtId="3" fontId="0" fillId="10" borderId="0" xfId="0" applyNumberFormat="1" applyFill="1" applyAlignment="1">
      <alignment wrapText="1"/>
    </xf>
    <xf numFmtId="3" fontId="0" fillId="9" borderId="0" xfId="0" applyNumberFormat="1" applyFill="1" applyAlignment="1">
      <alignment wrapText="1"/>
    </xf>
    <xf numFmtId="4" fontId="0" fillId="11" borderId="0" xfId="0" applyNumberFormat="1" applyFill="1" applyAlignment="1">
      <alignment horizontal="center" wrapText="1"/>
    </xf>
    <xf numFmtId="10" fontId="7" fillId="0" borderId="8" xfId="2" applyNumberFormat="1" applyFont="1" applyFill="1" applyBorder="1" applyAlignment="1">
      <alignment horizontal="center" vertical="center" wrapText="1"/>
    </xf>
    <xf numFmtId="10" fontId="21" fillId="0" borderId="8" xfId="2" applyNumberFormat="1" applyFont="1" applyFill="1" applyBorder="1" applyAlignment="1">
      <alignment horizontal="right" vertical="center" wrapText="1"/>
    </xf>
    <xf numFmtId="165" fontId="22" fillId="0" borderId="0" xfId="1" applyNumberFormat="1" applyFont="1" applyFill="1" applyAlignment="1">
      <alignment horizontal="center" vertical="center" wrapText="1"/>
    </xf>
    <xf numFmtId="4" fontId="7" fillId="0" borderId="8" xfId="0" applyNumberFormat="1" applyFont="1" applyFill="1" applyBorder="1" applyAlignment="1">
      <alignment horizontal="center" vertical="center" wrapText="1"/>
    </xf>
    <xf numFmtId="3" fontId="0" fillId="0" borderId="8" xfId="0" applyNumberFormat="1" applyFill="1" applyBorder="1" applyAlignment="1">
      <alignment horizontal="left" vertical="center"/>
    </xf>
    <xf numFmtId="4" fontId="7" fillId="0" borderId="5" xfId="0" applyNumberFormat="1" applyFont="1" applyFill="1" applyBorder="1" applyAlignment="1">
      <alignment horizontal="center" vertical="center" wrapText="1"/>
    </xf>
    <xf numFmtId="165" fontId="22" fillId="0" borderId="0" xfId="1" applyNumberFormat="1" applyFont="1" applyFill="1" applyAlignment="1">
      <alignment horizontal="center" vertical="center"/>
    </xf>
    <xf numFmtId="4" fontId="7" fillId="0" borderId="6" xfId="0" applyNumberFormat="1" applyFont="1" applyFill="1" applyBorder="1" applyAlignment="1">
      <alignment horizontal="center" vertical="center" wrapText="1"/>
    </xf>
    <xf numFmtId="3" fontId="7" fillId="0" borderId="0" xfId="0" applyNumberFormat="1" applyFont="1" applyFill="1" applyBorder="1" applyAlignment="1">
      <alignment horizontal="left" vertical="center"/>
    </xf>
    <xf numFmtId="0" fontId="23" fillId="10" borderId="0" xfId="0" applyFont="1" applyFill="1" applyBorder="1" applyAlignment="1" applyProtection="1">
      <alignment horizontal="left" vertical="center"/>
      <protection locked="0"/>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xf numFmtId="165" fontId="16" fillId="0" borderId="0" xfId="1" applyNumberFormat="1" applyFont="1" applyBorder="1" applyAlignment="1">
      <alignment horizontal="center" vertical="center"/>
    </xf>
    <xf numFmtId="165" fontId="16" fillId="0" borderId="0" xfId="1" applyNumberFormat="1" applyFont="1" applyBorder="1" applyAlignment="1">
      <alignment horizontal="left" vertical="center"/>
    </xf>
    <xf numFmtId="10" fontId="16" fillId="0" borderId="0" xfId="2" applyNumberFormat="1" applyFont="1" applyBorder="1" applyAlignment="1">
      <alignment horizontal="right" vertical="center"/>
    </xf>
    <xf numFmtId="10" fontId="21" fillId="0" borderId="8" xfId="2" applyNumberFormat="1" applyFont="1" applyFill="1" applyBorder="1" applyAlignment="1">
      <alignment horizontal="center" vertical="center" wrapText="1"/>
    </xf>
    <xf numFmtId="10" fontId="10" fillId="0" borderId="8" xfId="2"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26">
    <dxf>
      <numFmt numFmtId="165" formatCode="_-* #,##0_-;\-* #,##0_-;_-* &quot;-&quot;??_-;_-@_-"/>
    </dxf>
    <dxf>
      <numFmt numFmtId="169" formatCode="_-* #,##0.0_-;\-* #,##0.0_-;_-* &quot;-&quot;??_-;_-@_-"/>
    </dxf>
    <dxf>
      <numFmt numFmtId="35" formatCode="_-* #,##0.00_-;\-* #,##0.00_-;_-* &quot;-&quot;??_-;_-@_-"/>
    </dxf>
    <dxf>
      <numFmt numFmtId="167"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MIR 4to. Trimestre.xlsx]TABLAS!TablaDinámica4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0.71500009286152066</c:v>
                </c:pt>
                <c:pt idx="1">
                  <c:v>0.73</c:v>
                </c:pt>
                <c:pt idx="2">
                  <c:v>0.75</c:v>
                </c:pt>
                <c:pt idx="3">
                  <c:v>0.75</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0.77480000000000004</c:v>
                </c:pt>
                <c:pt idx="1">
                  <c:v>0.77559999999999996</c:v>
                </c:pt>
                <c:pt idx="2">
                  <c:v>0.77239999999999998</c:v>
                </c:pt>
                <c:pt idx="3">
                  <c:v>0.7770217150844283</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min val="0"/>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5294.516804166669"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3" maxValue="2023"/>
    </cacheField>
    <cacheField name="Nombre Indicador" numFmtId="0">
      <sharedItems count="17">
        <s v="C4.1 Porcentaje de acciones estratégicas para la prevención y fortalecimiento de las actividades de sanidad (OISA y PVIF)"/>
        <s v="A4.1.4 Porcentaje de participación del personal Tercero Especialista Autorizado (TEA IICA) en las actividades de verificación en importación comercial y turística en las Oficinas de Inspección de Sanidad Agropecuaria (OISA)"/>
        <s v="A4.1.5 Porcentaje de participación del personal TEA IICA en las actividades de verificación de la movilización Nacional en los PVIF"/>
        <s v="A4.1.6 Porcentaje de eficacia de las Unidades Caninas en el Programa Operativo Anual 2023 de la DGIF"/>
        <s v="A4.1.4 Porcentaje de participación del personal TEA IICA en las actividades de verificación en importación comercial y turística en OISA" u="1"/>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s para la prevención y fortalecimiento de las actividades de sanidad (OISA y PVIF)" u="1"/>
        <s v="C.4.1 Índice de acciones estratégica para la prevención y fortalecimiento de las actividades de sanidad" u="1"/>
        <s v="C4.1 Índice de acciones estratégica para la prevención y fortalecimiento de las actividades de sanidad (PVIF)" u="1"/>
        <s v="A4.1.6 Porcentaje de eficacia de las Unidades Caninas en el Programa Operativo Anual 2022 de la DG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7" longText="1">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0">
      <sharedItems containsSemiMixedTypes="0" containsString="0" containsNumber="1" minValue="2.2100000000000002E-3" maxValue="0.91420381750667734"/>
    </cacheField>
    <cacheField name="Numerador Programado" numFmtId="0">
      <sharedItems containsMixedTypes="1" containsNumber="1" minValue="18014" maxValue="6061263.7800000003"/>
    </cacheField>
    <cacheField name="Denominador Programado" numFmtId="0">
      <sharedItems containsMixedTypes="1" containsNumber="1" minValue="46051" maxValue="14567870"/>
    </cacheField>
    <cacheField name="Período " numFmtId="3">
      <sharedItems/>
    </cacheField>
    <cacheField name="Avance Meta" numFmtId="10">
      <sharedItems containsSemiMixedTypes="0" containsString="0" containsNumber="1" minValue="2.2071153914083709E-3" maxValue="0.91710000000000003"/>
    </cacheField>
    <cacheField name="Avance Numerador" numFmtId="0">
      <sharedItems containsMixedTypes="1" containsNumber="1" containsInteger="1" minValue="20057" maxValue="14571489"/>
    </cacheField>
    <cacheField name="Avance Denominador" numFmtId="0">
      <sharedItems containsMixedTypes="1" containsNumber="1" containsInteger="1" minValue="61886" maxValue="18753001"/>
    </cacheField>
    <cacheField name=" Cumplimiento" numFmtId="0">
      <sharedItems containsString="0" containsBlank="1" containsNumber="1" minValue="1.0031000000000001" maxValue="118.46"/>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11">
        <s v="DSCPAF/DVPMN"/>
        <s v="DSCPAF"/>
        <s v="DPPISC"/>
        <s v="PPISC-DVPMN"/>
        <s v="DGESC"/>
        <s v="DMN" u="1"/>
        <s v="DIPAF/DMN" u="1"/>
        <s v="DPIF-DMN" u="1"/>
        <s v="DEC" u="1"/>
        <s v="DPIF" u="1"/>
        <s v="DIPAF"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3"/>
    <x v="0"/>
    <x v="0"/>
    <s v="Descendente"/>
    <x v="0"/>
    <n v="2.8720119612426656E-3"/>
    <n v="18014"/>
    <n v="6272258"/>
    <s v="Junio"/>
    <n v="2.2071153914083709E-3"/>
    <n v="20057"/>
    <n v="9087427"/>
    <m/>
    <s v="Debido al comportamiento de las variables que alimentan al indicador durante el primer semestre"/>
    <m/>
    <m/>
    <m/>
    <x v="0"/>
    <s v="C4.1 Índice de acciones estratégica para la prevención y fortalecimiento de las actividades de sanidad (OISA)"/>
  </r>
  <r>
    <n v="2023"/>
    <x v="0"/>
    <x v="1"/>
    <s v="Descendente"/>
    <x v="1"/>
    <n v="2.2100000000000002E-3"/>
    <n v="36444"/>
    <n v="14567870"/>
    <s v="Diciembre"/>
    <n v="2.2482074578258622E-3"/>
    <n v="39972"/>
    <n v="17779498"/>
    <m/>
    <m/>
    <m/>
    <m/>
    <m/>
    <x v="1"/>
    <s v="C4.1 Índice de acciones estratégica para la prevención y fortalecimiento de las actividades de sanidad (OISA)"/>
  </r>
  <r>
    <n v="2023"/>
    <x v="1"/>
    <x v="2"/>
    <s v="Ascendente"/>
    <x v="2"/>
    <n v="0.71500009286152066"/>
    <n v="1835080.39"/>
    <n v="2566545.6666666665"/>
    <s v="Marzo"/>
    <n v="0.77480000000000004"/>
    <n v="2867282"/>
    <n v="3700502"/>
    <n v="108.37"/>
    <s v="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
    <s v="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
    <m/>
    <m/>
    <x v="2"/>
    <m/>
  </r>
  <r>
    <n v="2023"/>
    <x v="1"/>
    <x v="2"/>
    <s v="Ascendente"/>
    <x v="3"/>
    <n v="0.73"/>
    <n v="3000519.665"/>
    <n v="4196530.666666667"/>
    <s v="Junio"/>
    <n v="0.77559999999999996"/>
    <n v="6834636"/>
    <n v="8812087"/>
    <n v="106.25"/>
    <s v="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
    <s v="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
    <m/>
    <m/>
    <x v="2"/>
    <m/>
  </r>
  <r>
    <n v="2023"/>
    <x v="1"/>
    <x v="2"/>
    <s v="Ascendente"/>
    <x v="4"/>
    <n v="0.75"/>
    <n v="4311460.7249999996"/>
    <n v="6030014.9999999991"/>
    <s v="Septiembre"/>
    <n v="0.77239999999999998"/>
    <n v="10407454"/>
    <n v="13473575"/>
    <n v="102.99"/>
    <s v="La meta se cumple y se encuentra 2.24% por arriba de lo programado, debido al incremento de la platilla TEA (denominador) en todas las OISA con respecto al personal Oficial (numerador) los cuales se enfocan en realizar los actos de autoridad. "/>
    <s v="Sin efectos cuantificables toda vez que la variación no se considera significativa"/>
    <m/>
    <m/>
    <x v="2"/>
    <m/>
  </r>
  <r>
    <n v="2023"/>
    <x v="1"/>
    <x v="2"/>
    <s v="Ascendente"/>
    <x v="5"/>
    <n v="0.75"/>
    <n v="6061263.7800000003"/>
    <n v="8477292.333333334"/>
    <s v="Diciembre"/>
    <n v="0.7770217150844283"/>
    <n v="14571489"/>
    <n v="18753001"/>
    <n v="103.6"/>
    <s v="Los valores del numerador y denominador, así como la meta realizada que se encuentra por arriba de la programada debido al incremento de la plantilla del Tercero Especialista Autorizado (TEA) en todas las Oficinas de Inspección de Sanidad Agropecuaria (OISAs) los cuales se enfocan en realizar los actos de autoridad. "/>
    <s v="El efecto es positivo toda vez que la variación favorece al servicio de inspección que se ofrece a los productores."/>
    <m/>
    <m/>
    <x v="2"/>
    <m/>
  </r>
  <r>
    <n v="2023"/>
    <x v="2"/>
    <x v="3"/>
    <s v="Ascendente"/>
    <x v="2"/>
    <n v="0.61199999999999999"/>
    <s v="NA"/>
    <s v="NA"/>
    <s v="Marzo"/>
    <n v="0.72499999999999998"/>
    <s v="NA"/>
    <s v="NA"/>
    <n v="118.46"/>
    <s v="La meta realizada se encuentra por arriba de la estimada con una diferencia de 11.3 puntos, colocando el indicador en semáforo amarillo (parametro de semaforización umbral amarillo mayor 71.2 a menor o igual a 81.2), esto debido a los siguientes supuestos:_x000a__x000a_• Incremento en la plantilla operativa:_x000a_    o Con respecto al mismo período del 2022 se incrementó la plantilla en un 29.3% (39 ingresos), lo que significa un aumento en participación del personal TEA IICA en las actividades de verificación en materia de movilización nacional;_x000a_• Incremento de aforo de vehículos comerciales:_x000a_    o Durante el primer trimestre del 2023 se incrementó en 2.6% el tránsito de vehículos comerciales con respecto al 2022, aumentando en 0.11 puntos la participación del personal TEA IICA en este rubro (pasando de 0.51 en 2022 a 0.62 en 2023);_x000a_• Incremento de aforo de vehículos turísticos:_x000a_    o De forma análoga el aforo de vehículos turísticos tuvo un incremento del 24.8%, impactando el valor de la participación del personal TEA IICA en 0.16 puntos en este rubro (pasando de 0.67 en 2022 a 0.83 en 2023)."/>
    <s v="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
    <m/>
    <m/>
    <x v="3"/>
    <m/>
  </r>
  <r>
    <n v="2023"/>
    <x v="2"/>
    <x v="3"/>
    <s v="Ascendente"/>
    <x v="3"/>
    <n v="0.67"/>
    <s v="NA"/>
    <s v="NA"/>
    <s v="Junio"/>
    <n v="0.68440000000000001"/>
    <s v="NA"/>
    <s v="NA"/>
    <n v="102.15"/>
    <s v="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4"/>
    <n v="0.67"/>
    <s v="NA"/>
    <s v="NA"/>
    <s v="Septiembre"/>
    <n v="0.68989999999999996"/>
    <s v="NA"/>
    <s v="NA"/>
    <n v="102.97"/>
    <s v="La meta realizada se encuentra por arriba de la estimada 1.99, debido a lo siguiente: Incremento de la actividad TEA IICA en la verificación en materia de movilización nacional de vehículos comerciales con respecto al 2022, siendo esto de 14.4%."/>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5"/>
    <n v="0.67"/>
    <s v="NA"/>
    <s v="NA"/>
    <s v="Diciembre"/>
    <n v="0.73909999999999998"/>
    <s v="NA"/>
    <s v="NA"/>
    <n v="110.31"/>
    <s v="La meta realizada se encuentra por arriba de lo estimado en la programación debido al incremento del 0.17 en la actividad de vehículos turísticos con respecto al 2022 (0.71), siendo en 2023 de 0.88, provocando un aumento en la meta de 6.91% con respecto a lo programado."/>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3"/>
    <x v="4"/>
    <s v="Ascendente"/>
    <x v="2"/>
    <n v="0.91420381750667734"/>
    <n v="42100"/>
    <n v="46051"/>
    <s v="Marzo"/>
    <n v="0.91710000000000003"/>
    <n v="56753"/>
    <n v="61886"/>
    <n v="1.0031000000000001"/>
    <s v="Se observa que hubo un incremento en las detecciones de los caninos ya que se presenta un retorno a la normalidad de tránsito de pasajeros y mercarcías reguladas tras los efectos de la pandemia (aunque se cuenta con menos caninos en operación)"/>
    <s v="El efecto es positivo ya que los caninos mantienen constante la eficacia en el marcaje."/>
    <m/>
    <m/>
    <x v="4"/>
    <m/>
  </r>
  <r>
    <n v="2023"/>
    <x v="3"/>
    <x v="4"/>
    <s v="Ascendente"/>
    <x v="3"/>
    <n v="0.91420381750667734"/>
    <n v="84200"/>
    <n v="92102"/>
    <s v="Junio"/>
    <n v="0.91269999999999996"/>
    <n v="104030"/>
    <n v="113986"/>
    <n v="99.83"/>
    <s v="Se observa que hubo un incremento en las detecciones de los caninos ya que se presenta un retorno a la normalidad de transito de pasajeros y mercancia regulada tras los efectos de la pandemia (se ingresaron nuevos caninos)"/>
    <s v="El efecto es positivo ya que los caninos mantienen constante la eficacia en el marcaje. Se observa una minima baja de eficacia debido a que se incorporaron a la operación nuevas unidades caninas y se encuentran en período de adaptación. "/>
    <m/>
    <m/>
    <x v="4"/>
    <m/>
  </r>
  <r>
    <n v="2023"/>
    <x v="3"/>
    <x v="4"/>
    <s v="Ascendente"/>
    <x v="4"/>
    <n v="0.91420381750667734"/>
    <n v="126300"/>
    <n v="138153"/>
    <s v="Septiembre"/>
    <n v="0.90890000000000004"/>
    <n v="151532"/>
    <n v="166729"/>
    <n v="99.42"/>
    <s v="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
    <s v="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ed, o enfermedad que limitan su desarrollo en el trabajo. "/>
    <m/>
    <m/>
    <x v="4"/>
    <m/>
  </r>
  <r>
    <n v="2023"/>
    <x v="3"/>
    <x v="4"/>
    <s v="Ascendente"/>
    <x v="5"/>
    <n v="0.91420381750667734"/>
    <n v="168400"/>
    <n v="184204"/>
    <s v="Diciembre"/>
    <n v="0.90910000000000002"/>
    <n v="197241"/>
    <n v="216961"/>
    <n v="99.45"/>
    <s v="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
    <s v="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ad, o enfermedad que limitan su desarrollo en el trabajo. "/>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54"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showAll="0"/>
    <pivotField showAll="0"/>
    <pivotField axis="axisCol" showAll="0">
      <items count="7">
        <item x="2"/>
        <item x="3"/>
        <item x="4"/>
        <item x="5"/>
        <item x="0"/>
        <item x="1"/>
        <item t="default"/>
      </items>
    </pivotField>
    <pivotField showAll="0"/>
    <pivotField numFmtId="165" showAll="0"/>
    <pivotField numFmtId="165" showAll="0"/>
    <pivotField showAll="0"/>
    <pivotField dataField="1" showAll="0"/>
    <pivotField dataField="1" numFmtId="165" showAll="0"/>
    <pivotField dataField="1" numFmtId="165"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54"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showAll="0"/>
    <pivotField showAll="0"/>
    <pivotField axis="axisRow" showAll="0">
      <items count="7">
        <item x="2"/>
        <item x="3"/>
        <item x="4"/>
        <item x="5"/>
        <item x="0"/>
        <item x="1"/>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7"/>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5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showAll="0"/>
    <pivotField showAll="0"/>
  </pivotFields>
  <rowFields count="1">
    <field x="2"/>
  </rowFields>
  <rowItems count="2">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9" cacheId="54"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5"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axis="axisPage" multipleItemSelectionAllowed="1" showAll="0">
      <items count="12">
        <item h="1" m="1" x="8"/>
        <item h="1" m="1" x="10"/>
        <item m="1" x="5"/>
        <item h="1" m="1" x="9"/>
        <item h="1" m="1" x="7"/>
        <item m="1" x="6"/>
        <item h="1" x="0"/>
        <item h="1" x="1"/>
        <item h="1" x="2"/>
        <item h="1" x="3"/>
        <item h="1" x="4"/>
        <item t="default"/>
      </items>
    </pivotField>
    <pivotField showAll="0"/>
  </pivotFields>
  <rowFields count="1">
    <field x="4"/>
  </rowField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0" cacheId="5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6" firstHeaderRow="1" firstDataRow="1" firstDataCol="1" rowPageCount="1" colPageCount="1"/>
  <pivotFields count="19">
    <pivotField showAll="0"/>
    <pivotField showAll="0"/>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axis="axisPage" multipleItemSelectionAllowed="1" showAll="0">
      <items count="12">
        <item h="1" m="1" x="8"/>
        <item m="1" x="10"/>
        <item m="1" x="5"/>
        <item h="1" m="1" x="9"/>
        <item h="1" m="1" x="7"/>
        <item h="1" m="1" x="6"/>
        <item h="1" x="0"/>
        <item h="1" x="1"/>
        <item h="1" x="2"/>
        <item h="1" x="3"/>
        <item h="1" x="4"/>
        <item t="default"/>
      </items>
    </pivotField>
    <pivotField showAll="0"/>
  </pivotFields>
  <rowFields count="1">
    <field x="2"/>
  </rowFields>
  <rowItems count="1">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7">
        <i x="1" s="1"/>
        <i x="2"/>
        <i x="3"/>
        <i x="0"/>
        <i x="12" nd="1"/>
        <i x="4" nd="1"/>
        <i x="15" nd="1"/>
        <i x="11" nd="1"/>
        <i x="9" nd="1"/>
        <i x="13" nd="1"/>
        <i x="14" nd="1"/>
        <i x="16" nd="1"/>
        <i x="7" nd="1"/>
        <i x="10" nd="1"/>
        <i x="8" nd="1"/>
        <i x="5" nd="1"/>
        <i x="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D8" zoomScale="90" zoomScaleNormal="90" workbookViewId="0">
      <selection activeCell="F16" sqref="F16"/>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102" t="s">
        <v>76</v>
      </c>
      <c r="F12" s="102"/>
      <c r="G12" s="102"/>
      <c r="H12" s="102"/>
      <c r="I12" s="103" t="s">
        <v>0</v>
      </c>
      <c r="J12" s="103"/>
      <c r="K12" s="103"/>
      <c r="L12" s="103"/>
      <c r="M12" s="15" t="s">
        <v>1</v>
      </c>
      <c r="N12" s="104" t="s">
        <v>2</v>
      </c>
      <c r="O12" s="104"/>
    </row>
    <row r="13" spans="1:48">
      <c r="A13" s="16" t="s">
        <v>3</v>
      </c>
      <c r="B13" s="17" t="s">
        <v>4</v>
      </c>
      <c r="C13" s="18" t="s">
        <v>5</v>
      </c>
      <c r="D13" s="19" t="s">
        <v>6</v>
      </c>
      <c r="E13" s="19" t="s">
        <v>7</v>
      </c>
      <c r="F13" s="19" t="s">
        <v>8</v>
      </c>
      <c r="G13" s="19" t="s">
        <v>9</v>
      </c>
      <c r="H13" s="19" t="s">
        <v>10</v>
      </c>
      <c r="I13" s="19" t="s">
        <v>11</v>
      </c>
      <c r="J13" s="19" t="s">
        <v>12</v>
      </c>
      <c r="K13" s="19" t="s">
        <v>13</v>
      </c>
      <c r="L13" s="19" t="s">
        <v>14</v>
      </c>
      <c r="M13" s="19" t="s">
        <v>15</v>
      </c>
      <c r="N13" s="18" t="s">
        <v>16</v>
      </c>
      <c r="O13" s="20" t="s">
        <v>17</v>
      </c>
      <c r="P13" s="21" t="s">
        <v>18</v>
      </c>
      <c r="Q13" s="22" t="s">
        <v>19</v>
      </c>
      <c r="R13" s="23" t="s">
        <v>20</v>
      </c>
      <c r="S13" s="23" t="s">
        <v>21</v>
      </c>
    </row>
    <row r="14" spans="1:48" s="36" customFormat="1" ht="90" customHeight="1">
      <c r="A14" s="24">
        <v>2023</v>
      </c>
      <c r="B14" s="79" t="s">
        <v>53</v>
      </c>
      <c r="C14" s="26" t="s">
        <v>54</v>
      </c>
      <c r="D14" s="27" t="s">
        <v>33</v>
      </c>
      <c r="E14" s="28" t="s">
        <v>23</v>
      </c>
      <c r="F14" s="88">
        <f>Tabla1[[#This Row],[Numerador Programado]]/Tabla1[[#This Row],[Denominador Programado]]</f>
        <v>2.8720119612426656E-3</v>
      </c>
      <c r="G14" s="89">
        <v>18014</v>
      </c>
      <c r="H14" s="89">
        <v>6272258</v>
      </c>
      <c r="I14" s="29" t="s">
        <v>24</v>
      </c>
      <c r="J14" s="57">
        <f>(Tabla1[[#This Row],[Avance Numerador]]/Tabla1[[#This Row],[Avance Denominador]])</f>
        <v>2.2071153914083709E-3</v>
      </c>
      <c r="K14" s="56">
        <v>20057</v>
      </c>
      <c r="L14" s="56">
        <v>9087427</v>
      </c>
      <c r="M14" s="30"/>
      <c r="N14" s="40" t="s">
        <v>75</v>
      </c>
      <c r="O14" s="40"/>
      <c r="P14" s="33"/>
      <c r="Q14" s="34"/>
      <c r="R14" s="35" t="s">
        <v>57</v>
      </c>
      <c r="S14" s="35" t="s">
        <v>46</v>
      </c>
    </row>
    <row r="15" spans="1:48" s="36" customFormat="1" ht="121.5" customHeight="1">
      <c r="A15" s="24">
        <v>2023</v>
      </c>
      <c r="B15" s="79" t="s">
        <v>53</v>
      </c>
      <c r="C15" s="26" t="s">
        <v>55</v>
      </c>
      <c r="D15" s="27" t="s">
        <v>33</v>
      </c>
      <c r="E15" s="28" t="s">
        <v>25</v>
      </c>
      <c r="F15" s="88">
        <v>2.2100000000000002E-3</v>
      </c>
      <c r="G15" s="90">
        <v>36444</v>
      </c>
      <c r="H15" s="90">
        <v>14567870</v>
      </c>
      <c r="I15" s="29" t="s">
        <v>26</v>
      </c>
      <c r="J15" s="57">
        <f>(Tabla1[[#This Row],[Avance Numerador]]/Tabla1[[#This Row],[Avance Denominador]])</f>
        <v>2.2482074578258622E-3</v>
      </c>
      <c r="K15" s="56">
        <v>39972</v>
      </c>
      <c r="L15" s="56">
        <v>17779498</v>
      </c>
      <c r="M15" s="30"/>
      <c r="N15" s="31"/>
      <c r="O15" s="32"/>
      <c r="P15" s="33"/>
      <c r="Q15" s="34"/>
      <c r="R15" s="35" t="s">
        <v>58</v>
      </c>
      <c r="S15" s="35" t="s">
        <v>46</v>
      </c>
    </row>
    <row r="16" spans="1:48" s="36" customFormat="1" ht="64.5" customHeight="1">
      <c r="A16" s="24">
        <v>2023</v>
      </c>
      <c r="B16" s="79" t="s">
        <v>56</v>
      </c>
      <c r="C16" s="26" t="s">
        <v>49</v>
      </c>
      <c r="D16" s="37" t="s">
        <v>22</v>
      </c>
      <c r="E16" s="38" t="s">
        <v>27</v>
      </c>
      <c r="F16" s="39">
        <f>Tabla1[[#This Row],[Numerador Programado]]/Tabla1[[#This Row],[Denominador Programado]]</f>
        <v>0.71500009286152066</v>
      </c>
      <c r="G16" s="87">
        <v>1835080.39</v>
      </c>
      <c r="H16" s="87">
        <v>2566545.6666666665</v>
      </c>
      <c r="I16" s="40" t="s">
        <v>28</v>
      </c>
      <c r="J16" s="85">
        <v>0.77480000000000004</v>
      </c>
      <c r="K16" s="84">
        <v>2867282</v>
      </c>
      <c r="L16" s="84">
        <v>3700502</v>
      </c>
      <c r="M16" s="83">
        <v>108.37</v>
      </c>
      <c r="N16" s="40" t="s">
        <v>63</v>
      </c>
      <c r="O16" s="40" t="s">
        <v>64</v>
      </c>
      <c r="P16" s="42"/>
      <c r="Q16" s="43"/>
      <c r="R16" s="44" t="s">
        <v>59</v>
      </c>
      <c r="S16" s="44"/>
    </row>
    <row r="17" spans="1:19" s="36" customFormat="1" ht="60">
      <c r="A17" s="24">
        <v>2023</v>
      </c>
      <c r="B17" s="79" t="s">
        <v>56</v>
      </c>
      <c r="C17" s="26" t="s">
        <v>49</v>
      </c>
      <c r="D17" s="37" t="s">
        <v>22</v>
      </c>
      <c r="E17" s="38" t="s">
        <v>29</v>
      </c>
      <c r="F17" s="39">
        <v>0.73</v>
      </c>
      <c r="G17" s="87">
        <v>3000519.665</v>
      </c>
      <c r="H17" s="87">
        <v>4196530.666666667</v>
      </c>
      <c r="I17" s="40" t="s">
        <v>24</v>
      </c>
      <c r="J17" s="57">
        <v>0.77559999999999996</v>
      </c>
      <c r="K17" s="56">
        <v>6834636</v>
      </c>
      <c r="L17" s="56">
        <v>8812087</v>
      </c>
      <c r="M17" s="95">
        <v>106.25</v>
      </c>
      <c r="N17" s="96" t="s">
        <v>71</v>
      </c>
      <c r="O17" s="96" t="s">
        <v>72</v>
      </c>
      <c r="P17" s="42"/>
      <c r="Q17" s="43"/>
      <c r="R17" s="44" t="s">
        <v>59</v>
      </c>
      <c r="S17" s="44"/>
    </row>
    <row r="18" spans="1:19" s="36" customFormat="1" ht="60">
      <c r="A18" s="24">
        <v>2023</v>
      </c>
      <c r="B18" s="79" t="s">
        <v>56</v>
      </c>
      <c r="C18" s="26" t="s">
        <v>49</v>
      </c>
      <c r="D18" s="37" t="s">
        <v>22</v>
      </c>
      <c r="E18" s="38" t="s">
        <v>30</v>
      </c>
      <c r="F18" s="39">
        <v>0.75</v>
      </c>
      <c r="G18" s="87">
        <v>4311460.7249999996</v>
      </c>
      <c r="H18" s="87">
        <v>6030014.9999999991</v>
      </c>
      <c r="I18" s="40" t="s">
        <v>31</v>
      </c>
      <c r="J18" s="57">
        <v>0.77239999999999998</v>
      </c>
      <c r="K18" s="56">
        <v>10407454</v>
      </c>
      <c r="L18" s="56">
        <v>13473575</v>
      </c>
      <c r="M18" s="41">
        <v>102.99</v>
      </c>
      <c r="N18" s="42" t="s">
        <v>79</v>
      </c>
      <c r="O18" s="42" t="s">
        <v>80</v>
      </c>
      <c r="P18" s="42"/>
      <c r="Q18" s="43"/>
      <c r="R18" s="44" t="s">
        <v>59</v>
      </c>
      <c r="S18" s="44"/>
    </row>
    <row r="19" spans="1:19" s="36" customFormat="1" ht="60">
      <c r="A19" s="24">
        <v>2023</v>
      </c>
      <c r="B19" s="79" t="s">
        <v>56</v>
      </c>
      <c r="C19" s="26" t="s">
        <v>49</v>
      </c>
      <c r="D19" s="37" t="s">
        <v>22</v>
      </c>
      <c r="E19" s="38" t="s">
        <v>32</v>
      </c>
      <c r="F19" s="39">
        <v>0.75</v>
      </c>
      <c r="G19" s="87">
        <v>6061263.7800000003</v>
      </c>
      <c r="H19" s="87">
        <v>8477292.333333334</v>
      </c>
      <c r="I19" s="40" t="s">
        <v>26</v>
      </c>
      <c r="J19" s="57">
        <f>Tabla1[[#This Row],[Avance Numerador]]/Tabla1[[#This Row],[Avance Denominador]]</f>
        <v>0.7770217150844283</v>
      </c>
      <c r="K19" s="56">
        <v>14571489</v>
      </c>
      <c r="L19" s="56">
        <v>18753001</v>
      </c>
      <c r="M19" s="41">
        <v>103.6</v>
      </c>
      <c r="N19" s="42" t="s">
        <v>85</v>
      </c>
      <c r="O19" s="42" t="s">
        <v>86</v>
      </c>
      <c r="P19" s="42"/>
      <c r="Q19" s="43"/>
      <c r="R19" s="44" t="s">
        <v>59</v>
      </c>
      <c r="S19" s="44"/>
    </row>
    <row r="20" spans="1:19" s="36" customFormat="1" ht="46.5" customHeight="1">
      <c r="A20" s="24">
        <v>2023</v>
      </c>
      <c r="B20" s="25" t="s">
        <v>47</v>
      </c>
      <c r="C20" s="26" t="s">
        <v>50</v>
      </c>
      <c r="D20" s="37" t="s">
        <v>22</v>
      </c>
      <c r="E20" s="38" t="s">
        <v>27</v>
      </c>
      <c r="F20" s="39">
        <v>0.61199999999999999</v>
      </c>
      <c r="G20" s="45" t="s">
        <v>48</v>
      </c>
      <c r="H20" s="45" t="s">
        <v>48</v>
      </c>
      <c r="I20" s="40" t="s">
        <v>28</v>
      </c>
      <c r="J20" s="92">
        <v>0.72499999999999998</v>
      </c>
      <c r="K20" s="45" t="s">
        <v>48</v>
      </c>
      <c r="L20" s="45" t="s">
        <v>48</v>
      </c>
      <c r="M20" s="83">
        <v>118.46</v>
      </c>
      <c r="N20" s="82" t="s">
        <v>65</v>
      </c>
      <c r="O20" s="42" t="s">
        <v>66</v>
      </c>
      <c r="P20" s="42"/>
      <c r="Q20" s="43"/>
      <c r="R20" s="44" t="s">
        <v>60</v>
      </c>
      <c r="S20" s="44"/>
    </row>
    <row r="21" spans="1:19" s="36" customFormat="1" ht="45">
      <c r="A21" s="24">
        <v>2023</v>
      </c>
      <c r="B21" s="25" t="s">
        <v>47</v>
      </c>
      <c r="C21" s="26" t="s">
        <v>50</v>
      </c>
      <c r="D21" s="37" t="s">
        <v>22</v>
      </c>
      <c r="E21" s="38" t="s">
        <v>29</v>
      </c>
      <c r="F21" s="39">
        <v>0.67</v>
      </c>
      <c r="G21" s="45" t="s">
        <v>48</v>
      </c>
      <c r="H21" s="45" t="s">
        <v>48</v>
      </c>
      <c r="I21" s="40" t="s">
        <v>24</v>
      </c>
      <c r="J21" s="57">
        <v>0.68440000000000001</v>
      </c>
      <c r="K21" s="56" t="s">
        <v>48</v>
      </c>
      <c r="L21" s="56" t="s">
        <v>48</v>
      </c>
      <c r="M21" s="95">
        <v>102.15</v>
      </c>
      <c r="N21" s="42" t="s">
        <v>69</v>
      </c>
      <c r="O21" s="42" t="s">
        <v>70</v>
      </c>
      <c r="P21" s="42"/>
      <c r="Q21" s="43"/>
      <c r="R21" s="44" t="s">
        <v>60</v>
      </c>
      <c r="S21" s="44"/>
    </row>
    <row r="22" spans="1:19" s="36" customFormat="1" ht="45">
      <c r="A22" s="24">
        <v>2023</v>
      </c>
      <c r="B22" s="25" t="s">
        <v>47</v>
      </c>
      <c r="C22" s="26" t="s">
        <v>50</v>
      </c>
      <c r="D22" s="37" t="s">
        <v>22</v>
      </c>
      <c r="E22" s="38" t="s">
        <v>30</v>
      </c>
      <c r="F22" s="39">
        <v>0.67</v>
      </c>
      <c r="G22" s="45" t="s">
        <v>48</v>
      </c>
      <c r="H22" s="45" t="s">
        <v>48</v>
      </c>
      <c r="I22" s="40" t="s">
        <v>31</v>
      </c>
      <c r="J22" s="57">
        <v>0.68989999999999996</v>
      </c>
      <c r="K22" s="56" t="s">
        <v>48</v>
      </c>
      <c r="L22" s="56" t="s">
        <v>48</v>
      </c>
      <c r="M22" s="41">
        <v>102.97</v>
      </c>
      <c r="N22" s="42" t="s">
        <v>78</v>
      </c>
      <c r="O22" s="42" t="s">
        <v>70</v>
      </c>
      <c r="P22" s="42"/>
      <c r="Q22" s="43"/>
      <c r="R22" s="44" t="s">
        <v>60</v>
      </c>
      <c r="S22" s="44"/>
    </row>
    <row r="23" spans="1:19" s="36" customFormat="1" ht="45">
      <c r="A23" s="24">
        <v>2023</v>
      </c>
      <c r="B23" s="25" t="s">
        <v>47</v>
      </c>
      <c r="C23" s="26" t="s">
        <v>50</v>
      </c>
      <c r="D23" s="37" t="s">
        <v>22</v>
      </c>
      <c r="E23" s="38" t="s">
        <v>32</v>
      </c>
      <c r="F23" s="39">
        <v>0.67</v>
      </c>
      <c r="G23" s="45" t="s">
        <v>48</v>
      </c>
      <c r="H23" s="45" t="s">
        <v>48</v>
      </c>
      <c r="I23" s="40" t="s">
        <v>26</v>
      </c>
      <c r="J23" s="57">
        <v>0.73909999999999998</v>
      </c>
      <c r="K23" s="56" t="s">
        <v>48</v>
      </c>
      <c r="L23" s="56" t="s">
        <v>48</v>
      </c>
      <c r="M23" s="95">
        <v>110.31</v>
      </c>
      <c r="N23" s="42" t="s">
        <v>84</v>
      </c>
      <c r="O23" s="42" t="s">
        <v>70</v>
      </c>
      <c r="P23" s="42"/>
      <c r="Q23" s="43"/>
      <c r="R23" s="44" t="s">
        <v>60</v>
      </c>
      <c r="S23" s="44"/>
    </row>
    <row r="24" spans="1:19" s="36" customFormat="1" ht="41.25" customHeight="1">
      <c r="A24" s="24">
        <v>2023</v>
      </c>
      <c r="B24" s="79" t="s">
        <v>77</v>
      </c>
      <c r="C24" s="26" t="s">
        <v>51</v>
      </c>
      <c r="D24" s="37" t="s">
        <v>22</v>
      </c>
      <c r="E24" s="38" t="s">
        <v>27</v>
      </c>
      <c r="F24" s="92">
        <f>Tabla1[[#This Row],[Numerador Programado]]/Tabla1[[#This Row],[Denominador Programado]]</f>
        <v>0.91420381750667734</v>
      </c>
      <c r="G24" s="91">
        <v>42100</v>
      </c>
      <c r="H24" s="91">
        <v>46051</v>
      </c>
      <c r="I24" s="40" t="s">
        <v>28</v>
      </c>
      <c r="J24" s="117">
        <v>0.91710000000000003</v>
      </c>
      <c r="K24" s="94">
        <v>56753</v>
      </c>
      <c r="L24" s="94">
        <v>61886</v>
      </c>
      <c r="M24" s="93">
        <v>1.0031000000000001</v>
      </c>
      <c r="N24" s="94" t="s">
        <v>67</v>
      </c>
      <c r="O24" s="94" t="s">
        <v>68</v>
      </c>
      <c r="P24" s="42"/>
      <c r="Q24" s="43"/>
      <c r="R24" s="44" t="s">
        <v>61</v>
      </c>
      <c r="S24" s="44"/>
    </row>
    <row r="25" spans="1:19" s="36" customFormat="1" ht="30">
      <c r="A25" s="24">
        <v>2023</v>
      </c>
      <c r="B25" s="79" t="s">
        <v>77</v>
      </c>
      <c r="C25" s="26" t="s">
        <v>51</v>
      </c>
      <c r="D25" s="27" t="s">
        <v>22</v>
      </c>
      <c r="E25" s="38" t="s">
        <v>29</v>
      </c>
      <c r="F25" s="92">
        <f>Tabla1[[#This Row],[Numerador Programado]]/Tabla1[[#This Row],[Denominador Programado]]</f>
        <v>0.91420381750667734</v>
      </c>
      <c r="G25" s="91">
        <v>84200</v>
      </c>
      <c r="H25" s="91">
        <v>92102</v>
      </c>
      <c r="I25" s="29" t="s">
        <v>24</v>
      </c>
      <c r="J25" s="117">
        <v>0.91269999999999996</v>
      </c>
      <c r="K25" s="56">
        <v>104030</v>
      </c>
      <c r="L25" s="56">
        <v>113986</v>
      </c>
      <c r="M25" s="97">
        <v>99.83</v>
      </c>
      <c r="N25" s="98" t="s">
        <v>73</v>
      </c>
      <c r="O25" s="98" t="s">
        <v>74</v>
      </c>
      <c r="P25" s="33"/>
      <c r="Q25" s="34"/>
      <c r="R25" s="44" t="s">
        <v>61</v>
      </c>
      <c r="S25" s="35"/>
    </row>
    <row r="26" spans="1:19" s="36" customFormat="1" ht="30">
      <c r="A26" s="24">
        <v>2023</v>
      </c>
      <c r="B26" s="79" t="s">
        <v>77</v>
      </c>
      <c r="C26" s="26" t="s">
        <v>51</v>
      </c>
      <c r="D26" s="27" t="s">
        <v>22</v>
      </c>
      <c r="E26" s="38" t="s">
        <v>30</v>
      </c>
      <c r="F26" s="92">
        <f>Tabla1[[#This Row],[Numerador Programado]]/Tabla1[[#This Row],[Denominador Programado]]</f>
        <v>0.91420381750667734</v>
      </c>
      <c r="G26" s="91">
        <v>126300</v>
      </c>
      <c r="H26" s="91">
        <v>138153</v>
      </c>
      <c r="I26" s="40" t="s">
        <v>31</v>
      </c>
      <c r="J26" s="118">
        <v>0.90890000000000004</v>
      </c>
      <c r="K26" s="56">
        <v>151532</v>
      </c>
      <c r="L26" s="56">
        <v>166729</v>
      </c>
      <c r="M26" s="99">
        <v>99.42</v>
      </c>
      <c r="N26" s="101" t="s">
        <v>81</v>
      </c>
      <c r="O26" s="101" t="s">
        <v>82</v>
      </c>
      <c r="P26" s="100"/>
      <c r="Q26" s="43"/>
      <c r="R26" s="44" t="s">
        <v>61</v>
      </c>
      <c r="S26" s="44"/>
    </row>
    <row r="27" spans="1:19" s="36" customFormat="1" ht="33.75" customHeight="1">
      <c r="A27" s="24">
        <v>2023</v>
      </c>
      <c r="B27" s="79" t="s">
        <v>77</v>
      </c>
      <c r="C27" s="26" t="s">
        <v>51</v>
      </c>
      <c r="D27" s="27" t="s">
        <v>22</v>
      </c>
      <c r="E27" s="38" t="s">
        <v>32</v>
      </c>
      <c r="F27" s="92">
        <f>Tabla1[[#This Row],[Numerador Programado]]/Tabla1[[#This Row],[Denominador Programado]]</f>
        <v>0.91420381750667734</v>
      </c>
      <c r="G27" s="91">
        <v>168400</v>
      </c>
      <c r="H27" s="91">
        <v>184204</v>
      </c>
      <c r="I27" s="40" t="s">
        <v>26</v>
      </c>
      <c r="J27" s="118">
        <v>0.90910000000000002</v>
      </c>
      <c r="K27" s="56">
        <v>197241</v>
      </c>
      <c r="L27" s="56">
        <v>216961</v>
      </c>
      <c r="M27" s="41">
        <v>99.45</v>
      </c>
      <c r="N27" s="42" t="s">
        <v>81</v>
      </c>
      <c r="O27" s="42" t="s">
        <v>83</v>
      </c>
      <c r="P27" s="42"/>
      <c r="Q27" s="43"/>
      <c r="R27" s="44" t="s">
        <v>61</v>
      </c>
      <c r="S27" s="44"/>
    </row>
  </sheetData>
  <sheetProtection algorithmName="SHA-512" hashValue="vOzSsX3kAFkx3m7e7XqNzIg3JcVZcnoh/c56LytD4t6T3t6DLd/2arO4O1w5Eik2IptxBKLKnWSfamxCNw0krA==" saltValue="QwUNLeFFFJ5ZIb/a5WOQ/g=="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C1" workbookViewId="0">
      <selection activeCell="L49" sqref="L49"/>
    </sheetView>
  </sheetViews>
  <sheetFormatPr baseColWidth="10" defaultRowHeight="15"/>
  <cols>
    <col min="2" max="2" width="202.8554687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12" customWidth="1"/>
    <col min="19" max="19" width="3.28515625" customWidth="1"/>
    <col min="22" max="22" width="17.5703125" bestFit="1" customWidth="1"/>
    <col min="23" max="23" width="20.42578125" customWidth="1"/>
    <col min="24" max="24" width="9.42578125" customWidth="1"/>
    <col min="26" max="26" width="17.5703125" customWidth="1"/>
    <col min="27" max="27" width="20.42578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69" t="s">
        <v>20</v>
      </c>
      <c r="W13" t="s">
        <v>62</v>
      </c>
      <c r="Z13" s="69" t="s">
        <v>20</v>
      </c>
      <c r="AA13" t="s">
        <v>62</v>
      </c>
    </row>
    <row r="14" spans="1:53">
      <c r="S14" s="50"/>
    </row>
    <row r="15" spans="1:53">
      <c r="B15" s="69" t="s">
        <v>38</v>
      </c>
      <c r="C15" s="69"/>
      <c r="D15" s="69"/>
      <c r="G15" s="69" t="s">
        <v>43</v>
      </c>
      <c r="O15" s="69" t="s">
        <v>38</v>
      </c>
      <c r="P15" t="s">
        <v>45</v>
      </c>
      <c r="Q15" t="s">
        <v>44</v>
      </c>
      <c r="S15" s="50"/>
      <c r="V15" s="69" t="s">
        <v>38</v>
      </c>
      <c r="W15" t="s">
        <v>45</v>
      </c>
      <c r="X15" t="s">
        <v>44</v>
      </c>
      <c r="Z15" s="69" t="s">
        <v>38</v>
      </c>
    </row>
    <row r="16" spans="1:53">
      <c r="B16" s="70" t="s">
        <v>49</v>
      </c>
      <c r="C16" s="70"/>
      <c r="D16" s="70"/>
      <c r="F16" s="69" t="s">
        <v>36</v>
      </c>
      <c r="G16" t="s">
        <v>27</v>
      </c>
      <c r="H16" t="s">
        <v>29</v>
      </c>
      <c r="I16" t="s">
        <v>30</v>
      </c>
      <c r="J16" t="s">
        <v>32</v>
      </c>
      <c r="O16" s="70" t="s">
        <v>27</v>
      </c>
      <c r="P16" s="81">
        <v>0.71500009286152066</v>
      </c>
      <c r="Q16" s="71">
        <v>0.77480000000000004</v>
      </c>
      <c r="S16" s="50"/>
      <c r="Z16" s="70" t="s">
        <v>39</v>
      </c>
    </row>
    <row r="17" spans="2:19">
      <c r="B17" s="70" t="s">
        <v>39</v>
      </c>
      <c r="C17" s="70"/>
      <c r="D17" s="70"/>
      <c r="F17" s="70" t="s">
        <v>40</v>
      </c>
      <c r="G17" s="72">
        <v>2867282</v>
      </c>
      <c r="H17" s="72">
        <v>6834636</v>
      </c>
      <c r="I17" s="72">
        <v>10407454</v>
      </c>
      <c r="J17" s="72">
        <v>14571489</v>
      </c>
      <c r="O17" s="70" t="s">
        <v>29</v>
      </c>
      <c r="P17" s="81">
        <v>0.73</v>
      </c>
      <c r="Q17" s="71">
        <v>0.77559999999999996</v>
      </c>
      <c r="S17" s="50"/>
    </row>
    <row r="18" spans="2:19">
      <c r="F18" s="70" t="s">
        <v>41</v>
      </c>
      <c r="G18" s="72">
        <v>3700502</v>
      </c>
      <c r="H18" s="72">
        <v>8812087</v>
      </c>
      <c r="I18" s="72">
        <v>13473575</v>
      </c>
      <c r="J18" s="72">
        <v>18753001</v>
      </c>
      <c r="O18" s="70" t="s">
        <v>30</v>
      </c>
      <c r="P18" s="81">
        <v>0.75</v>
      </c>
      <c r="Q18" s="71">
        <v>0.77239999999999998</v>
      </c>
      <c r="S18" s="50"/>
    </row>
    <row r="19" spans="2:19">
      <c r="F19" s="70" t="s">
        <v>42</v>
      </c>
      <c r="G19" s="72">
        <v>0.77480000000000004</v>
      </c>
      <c r="H19" s="72">
        <v>0.77559999999999996</v>
      </c>
      <c r="I19" s="72">
        <v>0.77239999999999998</v>
      </c>
      <c r="J19" s="72">
        <v>0.7770217150844283</v>
      </c>
      <c r="O19" s="70" t="s">
        <v>32</v>
      </c>
      <c r="P19" s="81">
        <v>0.75</v>
      </c>
      <c r="Q19" s="71">
        <v>0.7770217150844283</v>
      </c>
      <c r="S19" s="50"/>
    </row>
    <row r="20" spans="2:19">
      <c r="S20" s="50"/>
    </row>
    <row r="21" spans="2:19">
      <c r="S21" s="50"/>
    </row>
    <row r="22" spans="2:19">
      <c r="S22" s="50"/>
    </row>
    <row r="23" spans="2:19">
      <c r="S23" s="50"/>
    </row>
    <row r="24" spans="2:19">
      <c r="S24" s="50"/>
    </row>
    <row r="25" spans="2:19">
      <c r="S25" s="50"/>
    </row>
    <row r="26" spans="2:19">
      <c r="S26" s="50"/>
    </row>
    <row r="27" spans="2:19">
      <c r="S27" s="50"/>
    </row>
    <row r="28" spans="2:19">
      <c r="S28" s="50"/>
    </row>
    <row r="29" spans="2:19">
      <c r="S29" s="50"/>
    </row>
    <row r="30" spans="2:19">
      <c r="S30" s="50"/>
    </row>
    <row r="31" spans="2:19">
      <c r="S31" s="50"/>
    </row>
    <row r="32" spans="2:19">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workbookViewId="0">
      <selection activeCell="C38" sqref="C38"/>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86" t="s">
        <v>52</v>
      </c>
      <c r="C6" s="47"/>
      <c r="D6" s="47"/>
      <c r="E6" s="47"/>
      <c r="F6" s="47"/>
      <c r="G6" s="47"/>
      <c r="H6" s="49"/>
      <c r="I6" s="47"/>
      <c r="J6" s="47"/>
      <c r="K6" s="47"/>
      <c r="L6" s="86"/>
      <c r="M6" s="47"/>
      <c r="N6" s="47"/>
      <c r="O6" s="47"/>
      <c r="P6" s="47"/>
    </row>
    <row r="7" spans="1:16" ht="15" customHeight="1">
      <c r="A7" s="50"/>
      <c r="B7" s="50"/>
      <c r="C7" s="50"/>
      <c r="D7" s="50"/>
      <c r="E7" s="50"/>
      <c r="F7" s="50"/>
      <c r="G7" s="50"/>
      <c r="H7" s="51"/>
      <c r="I7" s="50"/>
      <c r="J7" s="50"/>
      <c r="K7" s="50"/>
      <c r="L7" s="50"/>
      <c r="M7" s="50"/>
      <c r="N7" s="50"/>
      <c r="O7" s="50"/>
      <c r="P7" s="50"/>
    </row>
    <row r="20" spans="2:14" ht="23.25">
      <c r="B20" s="58" t="s">
        <v>34</v>
      </c>
    </row>
    <row r="21" spans="2:14">
      <c r="B21" s="105" t="str">
        <f>TABLAS!B16</f>
        <v>(Sumatoria del número de verificaciones del personal TEA IICA en las actividades de importación comercial y turística al periodo t/ Total de verificaciones en las actividades de importación comercial, turística al periodo t)*100</v>
      </c>
      <c r="C21" s="106"/>
      <c r="D21" s="106"/>
      <c r="E21" s="106"/>
      <c r="F21" s="106"/>
      <c r="G21" s="106"/>
      <c r="H21" s="106"/>
      <c r="I21" s="106"/>
      <c r="J21" s="106"/>
      <c r="K21" s="106"/>
      <c r="L21" s="106"/>
      <c r="M21" s="106"/>
      <c r="N21" s="107"/>
    </row>
    <row r="22" spans="2:14">
      <c r="B22" s="108"/>
      <c r="C22" s="109"/>
      <c r="D22" s="109"/>
      <c r="E22" s="109"/>
      <c r="F22" s="109"/>
      <c r="G22" s="109"/>
      <c r="H22" s="109"/>
      <c r="I22" s="109"/>
      <c r="J22" s="109"/>
      <c r="K22" s="109"/>
      <c r="L22" s="109"/>
      <c r="M22" s="109"/>
      <c r="N22" s="110"/>
    </row>
    <row r="23" spans="2:14">
      <c r="B23" s="108"/>
      <c r="C23" s="109"/>
      <c r="D23" s="109"/>
      <c r="E23" s="109"/>
      <c r="F23" s="109"/>
      <c r="G23" s="109"/>
      <c r="H23" s="109"/>
      <c r="I23" s="109"/>
      <c r="J23" s="109"/>
      <c r="K23" s="109"/>
      <c r="L23" s="109"/>
      <c r="M23" s="109"/>
      <c r="N23" s="110"/>
    </row>
    <row r="24" spans="2:14">
      <c r="B24" s="108"/>
      <c r="C24" s="109"/>
      <c r="D24" s="109"/>
      <c r="E24" s="109"/>
      <c r="F24" s="109"/>
      <c r="G24" s="109"/>
      <c r="H24" s="109"/>
      <c r="I24" s="109"/>
      <c r="J24" s="109"/>
      <c r="K24" s="109"/>
      <c r="L24" s="109"/>
      <c r="M24" s="109"/>
      <c r="N24" s="110"/>
    </row>
    <row r="25" spans="2:14">
      <c r="B25" s="111"/>
      <c r="C25" s="112"/>
      <c r="D25" s="112"/>
      <c r="E25" s="112"/>
      <c r="F25" s="112"/>
      <c r="G25" s="112"/>
      <c r="H25" s="112"/>
      <c r="I25" s="112"/>
      <c r="J25" s="112"/>
      <c r="K25" s="112"/>
      <c r="L25" s="112"/>
      <c r="M25" s="112"/>
      <c r="N25" s="113"/>
    </row>
    <row r="28" spans="2:14" ht="23.25">
      <c r="B28" s="58" t="s">
        <v>35</v>
      </c>
    </row>
    <row r="29" spans="2:14" ht="20.25">
      <c r="B29" s="59" t="s">
        <v>36</v>
      </c>
      <c r="C29" s="77" t="str">
        <f>IF(TABLAS!G16=0," ",TABLAS!G16)</f>
        <v>1er. Trimestre</v>
      </c>
      <c r="D29" s="78" t="str">
        <f>IF(TABLAS!H16=0," ",TABLAS!H16)</f>
        <v>2do. Trimestre</v>
      </c>
      <c r="E29" s="78" t="str">
        <f>IF(TABLAS!I16=0," ",TABLAS!I16)</f>
        <v>3er. Trimestre</v>
      </c>
      <c r="F29" s="78" t="str">
        <f>IF(TABLAS!J16=0," ",TABLAS!J16)</f>
        <v>4to. Trimestre</v>
      </c>
      <c r="G29" s="78" t="str">
        <f>IF(TABLAS!K16=0," ",TABLAS!K16)</f>
        <v xml:space="preserve"> </v>
      </c>
      <c r="H29" s="78" t="str">
        <f>IF(TABLAS!L16=0," ",TABLAS!L16)</f>
        <v xml:space="preserve"> </v>
      </c>
      <c r="I29" s="60" t="str">
        <f>IF(TABLAS!M16=0," ",TABLAS!M16)</f>
        <v xml:space="preserve"> </v>
      </c>
    </row>
    <row r="30" spans="2:14" ht="18.75">
      <c r="B30" s="61" t="str">
        <f>IF(TABLAS!F17=0," ",TABLAS!F17)</f>
        <v>Numerador</v>
      </c>
      <c r="C30" s="114">
        <f>IFERROR(GETPIVOTDATA("Numerador",TABLAS!$F$15,"Periodo",C29)," ")</f>
        <v>2867282</v>
      </c>
      <c r="D30" s="114">
        <f>IFERROR(GETPIVOTDATA("Numerador",TABLAS!$F$15,"Periodo",D29)," ")</f>
        <v>6834636</v>
      </c>
      <c r="E30" s="114">
        <f>IFERROR(GETPIVOTDATA("Numerador",TABLAS!$F$15,"Periodo",E29)," ")</f>
        <v>10407454</v>
      </c>
      <c r="F30" s="114">
        <f>IFERROR(GETPIVOTDATA("Numerador",TABLAS!$F$15,"Periodo",F29)," ")</f>
        <v>14571489</v>
      </c>
      <c r="G30" s="73" t="str">
        <f>IFERROR(GETPIVOTDATA("Numerador",TABLAS!$F$15,"Periodo",G29)," ")</f>
        <v xml:space="preserve"> </v>
      </c>
      <c r="H30" s="73" t="str">
        <f>IFERROR(GETPIVOTDATA("Numerador",TABLAS!$F$15,"Periodo",H29)," ")</f>
        <v xml:space="preserve"> </v>
      </c>
    </row>
    <row r="31" spans="2:14" ht="18.75">
      <c r="B31" s="61" t="str">
        <f>IF(TABLAS!F18=0," ",TABLAS!F18)</f>
        <v>Denominador</v>
      </c>
      <c r="C31" s="115">
        <f>IFERROR(GETPIVOTDATA("Denominador",TABLAS!$F$15,"Periodo",C29)," ")</f>
        <v>3700502</v>
      </c>
      <c r="D31" s="114">
        <f>IFERROR(GETPIVOTDATA("Denominador",TABLAS!$F$15,"Periodo",D29)," ")</f>
        <v>8812087</v>
      </c>
      <c r="E31" s="114">
        <f>IFERROR(GETPIVOTDATA("Denominador",TABLAS!$F$15,"Periodo",E29)," ")</f>
        <v>13473575</v>
      </c>
      <c r="F31" s="114">
        <f>IFERROR(GETPIVOTDATA("Denominador",TABLAS!$F$15,"Periodo",F29)," ")</f>
        <v>18753001</v>
      </c>
      <c r="G31" s="73" t="str">
        <f>IFERROR(GETPIVOTDATA("Denominador",TABLAS!$F$15,"Periodo",G29)," ")</f>
        <v xml:space="preserve"> </v>
      </c>
      <c r="H31" s="73" t="str">
        <f>IFERROR(GETPIVOTDATA("Denominador",TABLAS!$F$15,"Periodo",H29)," ")</f>
        <v xml:space="preserve"> </v>
      </c>
    </row>
    <row r="32" spans="2:14" ht="18.75">
      <c r="B32" s="61" t="str">
        <f>IF(TABLAS!F19=0," ",TABLAS!F19)</f>
        <v>Meta</v>
      </c>
      <c r="C32" s="116">
        <f>IFERROR(GETPIVOTDATA("Meta",TABLAS!$F$15,"Periodo",C29)," ")</f>
        <v>0.77480000000000004</v>
      </c>
      <c r="D32" s="116">
        <f>IFERROR(GETPIVOTDATA("Meta",TABLAS!$F$15,"Periodo",D29)," ")</f>
        <v>0.77559999999999996</v>
      </c>
      <c r="E32" s="116">
        <f>IFERROR(GETPIVOTDATA("Meta",TABLAS!$F$15,"Periodo",E29)," ")</f>
        <v>0.77239999999999998</v>
      </c>
      <c r="F32" s="116">
        <f>IFERROR(GETPIVOTDATA("Meta",TABLAS!$F$15,"Periodo",F29)," ")</f>
        <v>0.7770217150844283</v>
      </c>
      <c r="G32" s="62" t="str">
        <f>IFERROR(GETPIVOTDATA("Meta",TABLAS!$F$15,"Periodo",G29)," ")</f>
        <v xml:space="preserve"> </v>
      </c>
      <c r="H32" s="62" t="str">
        <f>IFERROR(GETPIVOTDATA("Meta",TABLAS!$F$15,"Periodo",H29)," ")</f>
        <v xml:space="preserve"> </v>
      </c>
    </row>
    <row r="33" spans="2:11">
      <c r="B33" s="63"/>
      <c r="C33" s="63"/>
    </row>
    <row r="34" spans="2:11">
      <c r="B34" s="63"/>
      <c r="C34" s="63"/>
    </row>
    <row r="35" spans="2:11" ht="23.25">
      <c r="B35" s="63"/>
      <c r="C35" s="63"/>
      <c r="E35" s="58" t="s">
        <v>37</v>
      </c>
    </row>
    <row r="36" spans="2:11" ht="20.25">
      <c r="B36" s="63"/>
      <c r="C36" s="63"/>
      <c r="D36" s="63"/>
      <c r="E36" s="64" t="s">
        <v>7</v>
      </c>
      <c r="F36" s="65" t="str">
        <f>IF(TABLAS!P15=0," ",TABLAS!P15)</f>
        <v>Programada</v>
      </c>
      <c r="G36" s="65" t="str">
        <f>IF(TABLAS!Q15=0," ",TABLAS!Q15)</f>
        <v>Realizada</v>
      </c>
      <c r="H36" s="63"/>
      <c r="I36" s="63"/>
      <c r="J36" s="63"/>
      <c r="K36" s="63"/>
    </row>
    <row r="37" spans="2:11" ht="18.75">
      <c r="B37" s="63"/>
      <c r="C37" s="63"/>
      <c r="D37" s="66"/>
      <c r="E37" s="75" t="str">
        <f>IF(TABLAS!O16=0," ",TABLAS!O16)</f>
        <v>1er. Trimestre</v>
      </c>
      <c r="F37" s="80">
        <f>IFERROR(GETPIVOTDATA("Programada",TABLAS!$O$15,"Periodo",E37)," ")</f>
        <v>0.71500009286152066</v>
      </c>
      <c r="G37" s="80">
        <f>IFERROR(GETPIVOTDATA("Realizada",TABLAS!$O$15,"Periodo",E37)," ")</f>
        <v>0.77480000000000004</v>
      </c>
      <c r="H37" s="67"/>
    </row>
    <row r="38" spans="2:11" ht="18.75">
      <c r="B38" s="63"/>
      <c r="C38" s="63"/>
      <c r="D38" s="66"/>
      <c r="E38" s="76" t="str">
        <f>IF(TABLAS!O17=0," ",TABLAS!O17)</f>
        <v>2do. Trimestre</v>
      </c>
      <c r="F38" s="80">
        <f>IFERROR(GETPIVOTDATA("Programada",TABLAS!$O$15,"Periodo",E38)," ")</f>
        <v>0.73</v>
      </c>
      <c r="G38" s="80">
        <f>IFERROR(GETPIVOTDATA("Realizada",TABLAS!$O$15,"Periodo",E38)," ")</f>
        <v>0.77559999999999996</v>
      </c>
      <c r="H38" s="66"/>
    </row>
    <row r="39" spans="2:11" ht="18.75">
      <c r="B39" s="63"/>
      <c r="C39" s="63"/>
      <c r="D39" s="66"/>
      <c r="E39" s="76" t="str">
        <f>IF(TABLAS!O18=0," ",TABLAS!O18)</f>
        <v>3er. Trimestre</v>
      </c>
      <c r="F39" s="80">
        <f>IFERROR(GETPIVOTDATA("Programada",TABLAS!$O$15,"Periodo",E39)," ")</f>
        <v>0.75</v>
      </c>
      <c r="G39" s="80">
        <f>IFERROR(GETPIVOTDATA("Realizada",TABLAS!$O$15,"Periodo",E39)," ")</f>
        <v>0.77239999999999998</v>
      </c>
      <c r="H39" s="66"/>
    </row>
    <row r="40" spans="2:11" ht="18.75">
      <c r="B40" s="63"/>
      <c r="C40" s="63"/>
      <c r="E40" s="76" t="str">
        <f>IF(TABLAS!O19=0," ",TABLAS!O19)</f>
        <v>4to. Trimestre</v>
      </c>
      <c r="F40" s="80">
        <f>IFERROR(GETPIVOTDATA("Programada",TABLAS!$O$15,"Periodo",E40)," ")</f>
        <v>0.75</v>
      </c>
      <c r="G40" s="80">
        <f>IFERROR(GETPIVOTDATA("Realizada",TABLAS!$O$15,"Periodo",E40)," ")</f>
        <v>0.7770217150844283</v>
      </c>
    </row>
    <row r="41" spans="2:11" ht="18.75">
      <c r="E41" s="76" t="str">
        <f>IF(TABLAS!O20=0," ",TABLAS!O20)</f>
        <v xml:space="preserve"> </v>
      </c>
      <c r="F41" s="66" t="str">
        <f>IFERROR(GETPIVOTDATA("Programada",TABLAS!$O$15,"Periodo",E41)," ")</f>
        <v xml:space="preserve"> </v>
      </c>
      <c r="G41" s="66" t="str">
        <f>IFERROR(GETPIVOTDATA("Realizada",TABLAS!$O$15,"Periodo",E41)," ")</f>
        <v xml:space="preserve"> </v>
      </c>
    </row>
    <row r="42" spans="2:11" ht="18.75">
      <c r="E42" s="76" t="str">
        <f>IF(TABLAS!O21=0," ",TABLAS!O21)</f>
        <v xml:space="preserve"> </v>
      </c>
      <c r="F42" s="66" t="str">
        <f>IFERROR(GETPIVOTDATA("Programada",TABLAS!$O$15,"Periodo",E42)," ")</f>
        <v xml:space="preserve"> </v>
      </c>
      <c r="G42" s="66" t="str">
        <f>IFERROR(GETPIVOTDATA("Realizada",TABLAS!$O$15,"Periodo",E42)," ")</f>
        <v xml:space="preserve"> </v>
      </c>
    </row>
    <row r="43" spans="2:11" ht="18.75">
      <c r="E43" s="74" t="str">
        <f>IF(TABLAS!O22=0," ",TABLAS!O22)</f>
        <v xml:space="preserve"> </v>
      </c>
    </row>
    <row r="44" spans="2:11" ht="18.75">
      <c r="E44" s="68"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2024-01-03T18:42:38Z</dcterms:modified>
</cp:coreProperties>
</file>