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nathan.carranza.i\Documents\Indicadores\MIR\2023\2do trimestre y 1er semestre C4\"/>
    </mc:Choice>
  </mc:AlternateContent>
  <bookViews>
    <workbookView xWindow="0" yWindow="0" windowWidth="28800" windowHeight="12300" activeTab="6"/>
  </bookViews>
  <sheets>
    <sheet name="enero " sheetId="1" r:id="rId1"/>
    <sheet name="febrero" sheetId="2" r:id="rId2"/>
    <sheet name="marzo" sheetId="3" r:id="rId3"/>
    <sheet name="Abril" sheetId="6" r:id="rId4"/>
    <sheet name="Mayo " sheetId="7" r:id="rId5"/>
    <sheet name="Junio " sheetId="8" r:id="rId6"/>
    <sheet name="Base" sheetId="4" r:id="rId7"/>
  </sheets>
  <externalReferences>
    <externalReference r:id="rId8"/>
    <externalReference r:id="rId9"/>
    <externalReference r:id="rId10"/>
  </externalReferences>
  <definedNames>
    <definedName name="_19_S" localSheetId="3">Abril!#REF!</definedName>
    <definedName name="_19_S" localSheetId="6">Base!#REF!</definedName>
    <definedName name="_19_S" localSheetId="0">'enero '!#REF!</definedName>
    <definedName name="_19_S" localSheetId="1">febrero!#REF!</definedName>
    <definedName name="_19_S" localSheetId="5">'Junio '!#REF!</definedName>
    <definedName name="_19_S" localSheetId="2">marzo!#REF!</definedName>
    <definedName name="_19_S" localSheetId="4">'Mayo '!#REF!</definedName>
    <definedName name="_19_S">[1]BASE!#REF!</definedName>
    <definedName name="_19S" localSheetId="3">Abril!#REF!</definedName>
    <definedName name="_19S" localSheetId="6">Base!#REF!</definedName>
    <definedName name="_19S" localSheetId="0">'enero '!#REF!</definedName>
    <definedName name="_19S" localSheetId="1">febrero!#REF!</definedName>
    <definedName name="_19S" localSheetId="5">'Junio '!#REF!</definedName>
    <definedName name="_19S" localSheetId="2">marzo!#REF!</definedName>
    <definedName name="_19S" localSheetId="4">'Mayo '!#REF!</definedName>
    <definedName name="_19S">[1]BASE!#REF!</definedName>
    <definedName name="Candy">'[2]Lista Caninos'!$D$16</definedName>
    <definedName name="Dasha">'[2]Lista Caninos'!$D$68</definedName>
    <definedName name="DicinueveS" localSheetId="3">Abril!$E$13</definedName>
    <definedName name="DicinueveS" localSheetId="6">Base!$E$13</definedName>
    <definedName name="DicinueveS" localSheetId="0">'enero '!$E$13</definedName>
    <definedName name="DicinueveS" localSheetId="1">febrero!$E$13</definedName>
    <definedName name="DicinueveS" localSheetId="5">'Junio '!$E$13</definedName>
    <definedName name="DicinueveS" localSheetId="2">marzo!$E$13</definedName>
    <definedName name="DicinueveS" localSheetId="4">'Mayo '!$E$13</definedName>
    <definedName name="Diecinueve_S" localSheetId="3">Abril!#REF!</definedName>
    <definedName name="Diecinueve_S" localSheetId="6">Base!#REF!</definedName>
    <definedName name="Diecinueve_S" localSheetId="0">'enero '!#REF!</definedName>
    <definedName name="Diecinueve_S" localSheetId="1">febrero!#REF!</definedName>
    <definedName name="Diecinueve_S" localSheetId="5">'Junio '!#REF!</definedName>
    <definedName name="Diecinueve_S" localSheetId="2">marzo!#REF!</definedName>
    <definedName name="Diecinueve_S" localSheetId="4">'Mayo '!#REF!</definedName>
    <definedName name="Diecinueve_S">[1]BASE!#REF!</definedName>
    <definedName name="Diecinueve_SS" localSheetId="3">Abril!#REF!</definedName>
    <definedName name="Diecinueve_SS" localSheetId="6">Base!#REF!</definedName>
    <definedName name="Diecinueve_SS" localSheetId="0">'enero '!#REF!</definedName>
    <definedName name="Diecinueve_SS" localSheetId="1">febrero!#REF!</definedName>
    <definedName name="Diecinueve_SS" localSheetId="5">'Junio '!#REF!</definedName>
    <definedName name="Diecinueve_SS" localSheetId="2">marzo!#REF!</definedName>
    <definedName name="Diecinueve_SS" localSheetId="4">'Mayo '!#REF!</definedName>
    <definedName name="Diecinueve_SS">[1]BASE!#REF!</definedName>
    <definedName name="DiecinueveS" localSheetId="3">Abril!$E$13</definedName>
    <definedName name="DiecinueveS" localSheetId="6">Base!$E$13</definedName>
    <definedName name="DiecinueveS" localSheetId="0">'enero '!$E$13</definedName>
    <definedName name="DiecinueveS" localSheetId="1">febrero!$E$13</definedName>
    <definedName name="DiecinueveS" localSheetId="5">'Junio '!$E$13</definedName>
    <definedName name="DiecinueveS" localSheetId="2">marzo!$E$13</definedName>
    <definedName name="DiecinueveS" localSheetId="4">'Mayo '!$E$13</definedName>
    <definedName name="Diesinueve_S" localSheetId="3">Abril!#REF!</definedName>
    <definedName name="Diesinueve_S" localSheetId="6">Base!#REF!</definedName>
    <definedName name="Diesinueve_S" localSheetId="0">'enero '!#REF!</definedName>
    <definedName name="Diesinueve_S" localSheetId="1">febrero!#REF!</definedName>
    <definedName name="Diesinueve_S" localSheetId="5">'Junio '!#REF!</definedName>
    <definedName name="Diesinueve_S" localSheetId="2">marzo!#REF!</definedName>
    <definedName name="Diesinueve_S" localSheetId="4">'Mayo '!#REF!</definedName>
    <definedName name="Diesinueve_S">[1]BASE!#REF!</definedName>
    <definedName name="Eco">'[2]Lista Caninos'!$D$21</definedName>
    <definedName name="Ekxes" localSheetId="3">Abril!#REF!</definedName>
    <definedName name="Ekxes" localSheetId="6">Base!#REF!</definedName>
    <definedName name="Ekxes" localSheetId="0">'enero '!#REF!</definedName>
    <definedName name="Ekxes" localSheetId="1">febrero!#REF!</definedName>
    <definedName name="Ekxes" localSheetId="5">'Junio '!#REF!</definedName>
    <definedName name="Ekxes" localSheetId="2">marzo!#REF!</definedName>
    <definedName name="Ekxes" localSheetId="4">'Mayo '!#REF!</definedName>
    <definedName name="Ekxes">[1]BASE!#REF!</definedName>
    <definedName name="Elmer">'[2]Lista Caninos'!$D$71</definedName>
    <definedName name="Enero" localSheetId="3">#REF!</definedName>
    <definedName name="Enero" localSheetId="6">#REF!</definedName>
    <definedName name="Enero" localSheetId="1">#REF!</definedName>
    <definedName name="Enero" localSheetId="5">#REF!</definedName>
    <definedName name="Enero" localSheetId="2">#REF!</definedName>
    <definedName name="Enero" localSheetId="4">#REF!</definedName>
    <definedName name="Enero">#REF!</definedName>
    <definedName name="Enoc" localSheetId="3">Abril!$E$80</definedName>
    <definedName name="Enoc" localSheetId="6">Base!$E$80</definedName>
    <definedName name="Enoc" localSheetId="0">'enero '!$E$80</definedName>
    <definedName name="Enoc" localSheetId="1">febrero!$E$80</definedName>
    <definedName name="Enoc" localSheetId="5">'Junio '!$E$80</definedName>
    <definedName name="Enoc" localSheetId="2">marzo!$E$80</definedName>
    <definedName name="Enoc" localSheetId="4">'Mayo '!$E$80</definedName>
    <definedName name="Enya" localSheetId="3">Abril!$E$40</definedName>
    <definedName name="Enya" localSheetId="6">Base!$E$40</definedName>
    <definedName name="Enya" localSheetId="0">'enero '!$E$40</definedName>
    <definedName name="Enya" localSheetId="1">febrero!$E$40</definedName>
    <definedName name="Enya" localSheetId="5">'Junio '!$E$40</definedName>
    <definedName name="Enya" localSheetId="2">marzo!$E$40</definedName>
    <definedName name="Enya" localSheetId="4">'Mayo '!$E$40</definedName>
    <definedName name="Espartaco">'[2]Lista Caninos'!$D$84</definedName>
    <definedName name="Etna">'[2]Lista Caninos'!$D$6</definedName>
    <definedName name="Euro">'[2]Lista Caninos'!$D$15</definedName>
    <definedName name="Exces" localSheetId="3">Abril!#REF!</definedName>
    <definedName name="Exces" localSheetId="6">Base!#REF!</definedName>
    <definedName name="Exces" localSheetId="0">'enero '!#REF!</definedName>
    <definedName name="Exces" localSheetId="1">febrero!#REF!</definedName>
    <definedName name="Exces" localSheetId="5">'Junio '!#REF!</definedName>
    <definedName name="Exces" localSheetId="2">marzo!#REF!</definedName>
    <definedName name="Exces" localSheetId="4">'Mayo '!#REF!</definedName>
    <definedName name="Exces">[1]BASE!#REF!</definedName>
    <definedName name="Falco" localSheetId="3">Abril!#REF!</definedName>
    <definedName name="Falco" localSheetId="6">Base!#REF!</definedName>
    <definedName name="Falco" localSheetId="0">'enero '!#REF!</definedName>
    <definedName name="Falco" localSheetId="1">febrero!#REF!</definedName>
    <definedName name="Falco" localSheetId="5">'Junio '!#REF!</definedName>
    <definedName name="Falco" localSheetId="2">marzo!#REF!</definedName>
    <definedName name="Falco" localSheetId="4">'Mayo '!#REF!</definedName>
    <definedName name="Falco">[1]BASE!#REF!</definedName>
    <definedName name="FOTOUCAN">INDIRECT([1]TD!$BN$3)</definedName>
    <definedName name="Galo">'[2]Lista Caninos'!$D$58</definedName>
    <definedName name="Gela" localSheetId="3">Abril!#REF!</definedName>
    <definedName name="Gela" localSheetId="6">Base!#REF!</definedName>
    <definedName name="Gela" localSheetId="0">'enero '!#REF!</definedName>
    <definedName name="Gela" localSheetId="1">febrero!#REF!</definedName>
    <definedName name="Gela" localSheetId="5">'Junio '!#REF!</definedName>
    <definedName name="Gela" localSheetId="2">marzo!#REF!</definedName>
    <definedName name="Gela" localSheetId="4">'Mayo '!#REF!</definedName>
    <definedName name="Gela">[1]BASE!#REF!</definedName>
    <definedName name="Goya">'[2]Lista Caninos'!$D$18</definedName>
    <definedName name="Halice">'[2]Lista Caninos'!$D$53</definedName>
    <definedName name="Halú" localSheetId="3">Abril!#REF!</definedName>
    <definedName name="Halú" localSheetId="6">Base!#REF!</definedName>
    <definedName name="Halú" localSheetId="0">'enero '!#REF!</definedName>
    <definedName name="Halú" localSheetId="1">febrero!#REF!</definedName>
    <definedName name="Halú" localSheetId="5">'Junio '!#REF!</definedName>
    <definedName name="Halú" localSheetId="2">marzo!#REF!</definedName>
    <definedName name="Halú" localSheetId="4">'Mayo '!#REF!</definedName>
    <definedName name="Halú">[1]BASE!#REF!</definedName>
    <definedName name="Handy" localSheetId="3">Abril!$E$37</definedName>
    <definedName name="Handy" localSheetId="6">Base!$E$37</definedName>
    <definedName name="Handy" localSheetId="0">'enero '!$E$37</definedName>
    <definedName name="Handy" localSheetId="1">febrero!$E$37</definedName>
    <definedName name="Handy" localSheetId="5">'Junio '!$E$37</definedName>
    <definedName name="Handy" localSheetId="2">marzo!$E$37</definedName>
    <definedName name="Handy" localSheetId="4">'Mayo '!$E$37</definedName>
    <definedName name="Helen" localSheetId="3">Abril!#REF!</definedName>
    <definedName name="Helen" localSheetId="6">Base!#REF!</definedName>
    <definedName name="Helen" localSheetId="0">'enero '!#REF!</definedName>
    <definedName name="Helen" localSheetId="1">febrero!#REF!</definedName>
    <definedName name="Helen" localSheetId="5">'Junio '!#REF!</definedName>
    <definedName name="Helen" localSheetId="2">marzo!#REF!</definedName>
    <definedName name="Helen" localSheetId="4">'Mayo '!#REF!</definedName>
    <definedName name="Helen">[1]BASE!#REF!</definedName>
    <definedName name="Iby" localSheetId="3">Abril!$E$10</definedName>
    <definedName name="Iby" localSheetId="6">Base!$E$10</definedName>
    <definedName name="Iby" localSheetId="0">'enero '!$E$10</definedName>
    <definedName name="Iby" localSheetId="1">febrero!$E$10</definedName>
    <definedName name="Iby" localSheetId="5">'Junio '!$E$10</definedName>
    <definedName name="Iby" localSheetId="2">marzo!$E$10</definedName>
    <definedName name="Iby" localSheetId="4">'Mayo '!$E$10</definedName>
    <definedName name="Ikka" localSheetId="3">Abril!$E$81</definedName>
    <definedName name="Ikka" localSheetId="6">Base!$E$81</definedName>
    <definedName name="Ikka" localSheetId="0">'enero '!$E$81</definedName>
    <definedName name="Ikka" localSheetId="1">febrero!$E$81</definedName>
    <definedName name="Ikka" localSheetId="5">'Junio '!$E$81</definedName>
    <definedName name="Ikka" localSheetId="2">marzo!$E$81</definedName>
    <definedName name="Ikka" localSheetId="4">'Mayo '!$E$81</definedName>
    <definedName name="Iky" localSheetId="3">Abril!$E$43</definedName>
    <definedName name="Iky" localSheetId="6">Base!$E$43</definedName>
    <definedName name="Iky" localSheetId="0">'enero '!$E$43</definedName>
    <definedName name="Iky" localSheetId="1">febrero!$E$43</definedName>
    <definedName name="Iky" localSheetId="5">'Junio '!$E$43</definedName>
    <definedName name="Iky" localSheetId="2">marzo!$E$43</definedName>
    <definedName name="Iky" localSheetId="4">'Mayo '!$E$43</definedName>
    <definedName name="Ilan" localSheetId="3">Abril!$E$75</definedName>
    <definedName name="Ilan" localSheetId="6">Base!$E$75</definedName>
    <definedName name="Ilan" localSheetId="0">'enero '!$E$75</definedName>
    <definedName name="Ilan" localSheetId="1">febrero!$E$75</definedName>
    <definedName name="Ilan" localSheetId="5">'Junio '!$E$75</definedName>
    <definedName name="Ilan" localSheetId="2">marzo!$E$75</definedName>
    <definedName name="Ilan" localSheetId="4">'Mayo '!$E$75</definedName>
    <definedName name="Inka" localSheetId="3">Abril!$E$4</definedName>
    <definedName name="Inka" localSheetId="6">Base!$E$4</definedName>
    <definedName name="Inka" localSheetId="0">'enero '!$E$4</definedName>
    <definedName name="Inka" localSheetId="1">febrero!$E$4</definedName>
    <definedName name="Inka" localSheetId="5">'Junio '!$E$4</definedName>
    <definedName name="Inka" localSheetId="2">marzo!$E$4</definedName>
    <definedName name="Inka" localSheetId="4">'Mayo '!$E$4</definedName>
    <definedName name="Irocko">'[2]Lista Caninos'!$D$83</definedName>
    <definedName name="Iroko" localSheetId="3">Abril!$E$68</definedName>
    <definedName name="Iroko" localSheetId="6">Base!$E$68</definedName>
    <definedName name="Iroko" localSheetId="0">'enero '!$E$68</definedName>
    <definedName name="Iroko" localSheetId="1">febrero!$E$68</definedName>
    <definedName name="Iroko" localSheetId="5">'Junio '!$E$68</definedName>
    <definedName name="Iroko" localSheetId="2">marzo!$E$68</definedName>
    <definedName name="Iroko" localSheetId="4">'Mayo '!$E$68</definedName>
    <definedName name="Ishana">'[2]Lista Caninos'!$D$27</definedName>
    <definedName name="Ixe" localSheetId="3">Abril!#REF!</definedName>
    <definedName name="Ixe" localSheetId="6">Base!#REF!</definedName>
    <definedName name="Ixe" localSheetId="0">'enero '!#REF!</definedName>
    <definedName name="Ixe" localSheetId="1">febrero!#REF!</definedName>
    <definedName name="Ixe" localSheetId="5">'Junio '!#REF!</definedName>
    <definedName name="Ixe" localSheetId="2">marzo!#REF!</definedName>
    <definedName name="Ixe" localSheetId="4">'Mayo '!#REF!</definedName>
    <definedName name="Ixe">[1]BASE!#REF!</definedName>
    <definedName name="Ixtle" localSheetId="3">Abril!$E$59</definedName>
    <definedName name="Ixtle" localSheetId="6">Base!$E$59</definedName>
    <definedName name="Ixtle" localSheetId="0">'enero '!$E$59</definedName>
    <definedName name="Ixtle" localSheetId="1">febrero!$E$59</definedName>
    <definedName name="Ixtle" localSheetId="5">'Junio '!$E$59</definedName>
    <definedName name="Ixtle" localSheetId="2">marzo!$E$59</definedName>
    <definedName name="Ixtle" localSheetId="4">'Mayo '!$E$59</definedName>
    <definedName name="Jacko" localSheetId="3">Abril!$D$17</definedName>
    <definedName name="Jacko" localSheetId="6">Base!$D$17</definedName>
    <definedName name="Jacko" localSheetId="0">'enero '!$D$17</definedName>
    <definedName name="Jacko" localSheetId="1">febrero!$D$17</definedName>
    <definedName name="Jacko" localSheetId="5">'Junio '!$D$17</definedName>
    <definedName name="Jacko" localSheetId="2">marzo!$D$17</definedName>
    <definedName name="Jacko" localSheetId="4">'Mayo '!$D$17</definedName>
    <definedName name="Jackson" localSheetId="3">Abril!$E$29</definedName>
    <definedName name="Jackson" localSheetId="6">Base!$E$29</definedName>
    <definedName name="Jackson" localSheetId="0">'enero '!$E$29</definedName>
    <definedName name="Jackson" localSheetId="1">febrero!$E$29</definedName>
    <definedName name="Jackson" localSheetId="5">'Junio '!$E$29</definedName>
    <definedName name="Jackson" localSheetId="2">marzo!$E$29</definedName>
    <definedName name="Jackson" localSheetId="4">'Mayo '!$E$29</definedName>
    <definedName name="Jako" localSheetId="3">Abril!$E$14</definedName>
    <definedName name="Jako" localSheetId="6">Base!$E$14</definedName>
    <definedName name="Jako" localSheetId="0">'enero '!$E$14</definedName>
    <definedName name="Jako" localSheetId="1">febrero!$E$14</definedName>
    <definedName name="Jako" localSheetId="5">'Junio '!$E$14</definedName>
    <definedName name="Jako" localSheetId="2">marzo!$E$14</definedName>
    <definedName name="Jako" localSheetId="4">'Mayo '!$E$14</definedName>
    <definedName name="Janis" localSheetId="3">Abril!$D$19</definedName>
    <definedName name="Janis" localSheetId="6">Base!$D$19</definedName>
    <definedName name="Janis" localSheetId="0">'enero '!$D$19</definedName>
    <definedName name="Janis" localSheetId="1">febrero!$D$19</definedName>
    <definedName name="Janis" localSheetId="5">'Junio '!$D$19</definedName>
    <definedName name="Janis" localSheetId="2">marzo!$D$19</definedName>
    <definedName name="Janis" localSheetId="4">'Mayo '!$D$19</definedName>
    <definedName name="Jannis" localSheetId="3">Abril!#REF!</definedName>
    <definedName name="Jannis" localSheetId="6">Base!#REF!</definedName>
    <definedName name="Jannis" localSheetId="0">'enero '!#REF!</definedName>
    <definedName name="Jannis" localSheetId="1">febrero!#REF!</definedName>
    <definedName name="Jannis" localSheetId="5">'Junio '!#REF!</definedName>
    <definedName name="Jannis" localSheetId="2">marzo!#REF!</definedName>
    <definedName name="Jannis" localSheetId="4">'Mayo '!#REF!</definedName>
    <definedName name="Jannis">[1]BASE!#REF!</definedName>
    <definedName name="Jason" localSheetId="3">Abril!#REF!</definedName>
    <definedName name="Jason" localSheetId="6">Base!#REF!</definedName>
    <definedName name="Jason" localSheetId="0">'enero '!#REF!</definedName>
    <definedName name="Jason" localSheetId="1">febrero!#REF!</definedName>
    <definedName name="Jason" localSheetId="5">'Junio '!#REF!</definedName>
    <definedName name="Jason" localSheetId="2">marzo!#REF!</definedName>
    <definedName name="Jason" localSheetId="4">'Mayo '!#REF!</definedName>
    <definedName name="Jason">[1]BASE!#REF!</definedName>
    <definedName name="Jasper" localSheetId="3">Abril!#REF!</definedName>
    <definedName name="Jasper" localSheetId="6">Base!#REF!</definedName>
    <definedName name="Jasper" localSheetId="0">'enero '!#REF!</definedName>
    <definedName name="Jasper" localSheetId="1">febrero!#REF!</definedName>
    <definedName name="Jasper" localSheetId="5">'Junio '!#REF!</definedName>
    <definedName name="Jasper" localSheetId="2">marzo!#REF!</definedName>
    <definedName name="Jasper" localSheetId="4">'Mayo '!#REF!</definedName>
    <definedName name="Jasper">[1]BASE!#REF!</definedName>
    <definedName name="Jessie" localSheetId="3">Abril!$E$48</definedName>
    <definedName name="Jessie" localSheetId="6">Base!$E$48</definedName>
    <definedName name="Jessie" localSheetId="0">'enero '!$E$48</definedName>
    <definedName name="Jessie" localSheetId="1">febrero!$E$48</definedName>
    <definedName name="Jessie" localSheetId="5">'Junio '!$E$48</definedName>
    <definedName name="Jessie" localSheetId="2">marzo!$E$48</definedName>
    <definedName name="Jessie" localSheetId="4">'Mayo '!$E$48</definedName>
    <definedName name="Jimador" localSheetId="3">Abril!$E$73</definedName>
    <definedName name="Jimador" localSheetId="6">Base!$E$73</definedName>
    <definedName name="Jimador" localSheetId="0">'enero '!$E$73</definedName>
    <definedName name="Jimador" localSheetId="1">febrero!$E$73</definedName>
    <definedName name="Jimador" localSheetId="5">'Junio '!$E$73</definedName>
    <definedName name="Jimador" localSheetId="2">marzo!$E$73</definedName>
    <definedName name="Jimador" localSheetId="4">'Mayo '!$E$73</definedName>
    <definedName name="Jordan">'[2]Lista Caninos'!$D$22</definedName>
    <definedName name="Joy" localSheetId="3">Abril!$E$70</definedName>
    <definedName name="Joy" localSheetId="6">Base!$E$70</definedName>
    <definedName name="Joy" localSheetId="0">'enero '!$E$70</definedName>
    <definedName name="Joy" localSheetId="1">febrero!$E$70</definedName>
    <definedName name="Joy" localSheetId="5">'Junio '!$E$70</definedName>
    <definedName name="Joy" localSheetId="2">marzo!$E$70</definedName>
    <definedName name="Joy" localSheetId="4">'Mayo '!$E$70</definedName>
    <definedName name="Juma" localSheetId="3">Abril!$E$49</definedName>
    <definedName name="Juma" localSheetId="6">Base!$E$49</definedName>
    <definedName name="Juma" localSheetId="0">'enero '!$E$49</definedName>
    <definedName name="Juma" localSheetId="1">febrero!$E$49</definedName>
    <definedName name="Juma" localSheetId="5">'Junio '!$E$49</definedName>
    <definedName name="Juma" localSheetId="2">marzo!$E$49</definedName>
    <definedName name="Juma" localSheetId="4">'Mayo '!$E$49</definedName>
    <definedName name="Kairo">'[2]Lista Caninos'!$D$85</definedName>
    <definedName name="Kala" localSheetId="3">Abril!$E$66</definedName>
    <definedName name="Kala" localSheetId="6">Base!$E$66</definedName>
    <definedName name="Kala" localSheetId="0">'enero '!$E$66</definedName>
    <definedName name="Kala" localSheetId="1">febrero!$E$66</definedName>
    <definedName name="Kala" localSheetId="5">'Junio '!$E$66</definedName>
    <definedName name="Kala" localSheetId="2">marzo!$E$66</definedName>
    <definedName name="Kala" localSheetId="4">'Mayo '!$E$66</definedName>
    <definedName name="Kaly" localSheetId="3">Abril!$E$50</definedName>
    <definedName name="Kaly" localSheetId="6">Base!$E$50</definedName>
    <definedName name="Kaly" localSheetId="0">'enero '!$E$50</definedName>
    <definedName name="Kaly" localSheetId="1">febrero!$E$50</definedName>
    <definedName name="Kaly" localSheetId="5">'Junio '!$E$50</definedName>
    <definedName name="Kaly" localSheetId="2">marzo!$E$50</definedName>
    <definedName name="Kaly" localSheetId="4">'Mayo '!$E$50</definedName>
    <definedName name="Kimberly" localSheetId="3">Abril!$E$15</definedName>
    <definedName name="Kimberly" localSheetId="6">Base!$E$15</definedName>
    <definedName name="Kimberly" localSheetId="0">'enero '!$E$15</definedName>
    <definedName name="Kimberly" localSheetId="1">febrero!$E$15</definedName>
    <definedName name="Kimberly" localSheetId="5">'Junio '!$E$15</definedName>
    <definedName name="Kimberly" localSheetId="2">marzo!$E$15</definedName>
    <definedName name="Kimberly" localSheetId="4">'Mayo '!$E$15</definedName>
    <definedName name="Kora" localSheetId="3">Abril!$E$51</definedName>
    <definedName name="Kora" localSheetId="6">Base!$E$51</definedName>
    <definedName name="Kora" localSheetId="0">'enero '!$E$51</definedName>
    <definedName name="Kora" localSheetId="1">febrero!$E$51</definedName>
    <definedName name="Kora" localSheetId="5">'Junio '!$E$51</definedName>
    <definedName name="Kora" localSheetId="2">marzo!$E$51</definedName>
    <definedName name="Kora" localSheetId="4">'Mayo '!$E$51</definedName>
    <definedName name="Krebs" localSheetId="3">Abril!$E$60</definedName>
    <definedName name="Krebs" localSheetId="6">Base!$E$60</definedName>
    <definedName name="Krebs" localSheetId="0">'enero '!$E$60</definedName>
    <definedName name="Krebs" localSheetId="1">febrero!$E$60</definedName>
    <definedName name="Krebs" localSheetId="5">'Junio '!$E$60</definedName>
    <definedName name="Krebs" localSheetId="2">marzo!$E$60</definedName>
    <definedName name="Krebs" localSheetId="4">'Mayo '!$E$60</definedName>
    <definedName name="Kroqueta" localSheetId="3">Abril!#REF!</definedName>
    <definedName name="Kroqueta" localSheetId="6">Base!#REF!</definedName>
    <definedName name="Kroqueta" localSheetId="0">'enero '!#REF!</definedName>
    <definedName name="Kroqueta" localSheetId="1">febrero!#REF!</definedName>
    <definedName name="Kroqueta" localSheetId="5">'Junio '!#REF!</definedName>
    <definedName name="Kroqueta" localSheetId="2">marzo!#REF!</definedName>
    <definedName name="Kroqueta" localSheetId="4">'Mayo '!#REF!</definedName>
    <definedName name="Kroqueta">[1]BASE!#REF!</definedName>
    <definedName name="Lady" localSheetId="3">Abril!$E$71</definedName>
    <definedName name="Lady" localSheetId="6">Base!$E$71</definedName>
    <definedName name="Lady" localSheetId="0">'enero '!$E$71</definedName>
    <definedName name="Lady" localSheetId="1">febrero!$E$71</definedName>
    <definedName name="Lady" localSheetId="5">'Junio '!$E$71</definedName>
    <definedName name="Lady" localSheetId="2">marzo!$E$71</definedName>
    <definedName name="Lady" localSheetId="4">'Mayo '!$E$71</definedName>
    <definedName name="Larry" localSheetId="3">Abril!$E$77</definedName>
    <definedName name="Larry" localSheetId="6">Base!$E$77</definedName>
    <definedName name="Larry" localSheetId="0">'enero '!$E$77</definedName>
    <definedName name="Larry" localSheetId="1">febrero!$E$77</definedName>
    <definedName name="Larry" localSheetId="5">'Junio '!$E$77</definedName>
    <definedName name="Larry" localSheetId="2">marzo!$E$77</definedName>
    <definedName name="Larry" localSheetId="4">'Mayo '!$E$77</definedName>
    <definedName name="Laska" localSheetId="3">Abril!$D$34</definedName>
    <definedName name="Laska" localSheetId="6">Base!$D$34</definedName>
    <definedName name="Laska" localSheetId="0">'enero '!$D$34</definedName>
    <definedName name="Laska" localSheetId="1">febrero!$D$34</definedName>
    <definedName name="Laska" localSheetId="5">'Junio '!$D$34</definedName>
    <definedName name="Laska" localSheetId="2">marzo!$D$34</definedName>
    <definedName name="Laska" localSheetId="4">'Mayo '!$D$34</definedName>
    <definedName name="Láska" localSheetId="3">Abril!$E$69</definedName>
    <definedName name="Láska" localSheetId="6">Base!$E$69</definedName>
    <definedName name="Láska" localSheetId="0">'enero '!$E$69</definedName>
    <definedName name="Láska" localSheetId="1">febrero!$E$69</definedName>
    <definedName name="Láska" localSheetId="5">'Junio '!$E$69</definedName>
    <definedName name="Láska" localSheetId="2">marzo!$E$69</definedName>
    <definedName name="Láska" localSheetId="4">'Mayo '!$E$69</definedName>
    <definedName name="Leica" localSheetId="3">Abril!$E$67</definedName>
    <definedName name="Leica" localSheetId="6">Base!$E$67</definedName>
    <definedName name="Leica" localSheetId="0">'enero '!$E$67</definedName>
    <definedName name="Leica" localSheetId="1">febrero!$E$67</definedName>
    <definedName name="Leica" localSheetId="5">'Junio '!$E$67</definedName>
    <definedName name="Leica" localSheetId="2">marzo!$E$67</definedName>
    <definedName name="Leica" localSheetId="4">'Mayo '!$E$67</definedName>
    <definedName name="Leono" localSheetId="3">Abril!$E$33</definedName>
    <definedName name="Leono" localSheetId="6">Base!$E$33</definedName>
    <definedName name="Leono" localSheetId="0">'enero '!$E$33</definedName>
    <definedName name="Leono" localSheetId="1">febrero!$E$33</definedName>
    <definedName name="Leono" localSheetId="5">'Junio '!$E$33</definedName>
    <definedName name="Leono" localSheetId="2">marzo!$E$33</definedName>
    <definedName name="Leono" localSheetId="4">'Mayo '!$E$33</definedName>
    <definedName name="Linda" localSheetId="3">Abril!$E$35</definedName>
    <definedName name="Linda" localSheetId="6">Base!$E$35</definedName>
    <definedName name="Linda" localSheetId="0">'enero '!$E$35</definedName>
    <definedName name="Linda" localSheetId="1">febrero!$E$35</definedName>
    <definedName name="Linda" localSheetId="5">'Junio '!$E$35</definedName>
    <definedName name="Linda" localSheetId="2">marzo!$E$35</definedName>
    <definedName name="Linda" localSheetId="4">'Mayo '!$E$35</definedName>
    <definedName name="Luthor" localSheetId="3">Abril!$E$36</definedName>
    <definedName name="Luthor" localSheetId="6">Base!$E$36</definedName>
    <definedName name="Luthor" localSheetId="0">'enero '!$E$36</definedName>
    <definedName name="Luthor" localSheetId="1">febrero!$E$36</definedName>
    <definedName name="Luthor" localSheetId="5">'Junio '!$E$36</definedName>
    <definedName name="Luthor" localSheetId="2">marzo!$E$36</definedName>
    <definedName name="Luthor" localSheetId="4">'Mayo '!$E$36</definedName>
    <definedName name="Mamut" localSheetId="3">Abril!#REF!</definedName>
    <definedName name="Mamut" localSheetId="6">Base!#REF!</definedName>
    <definedName name="Mamut" localSheetId="0">'enero '!#REF!</definedName>
    <definedName name="Mamut" localSheetId="1">febrero!#REF!</definedName>
    <definedName name="Mamut" localSheetId="5">'Junio '!#REF!</definedName>
    <definedName name="Mamut" localSheetId="2">marzo!#REF!</definedName>
    <definedName name="Mamut" localSheetId="4">'Mayo '!#REF!</definedName>
    <definedName name="Mamut">[1]BASE!#REF!</definedName>
    <definedName name="Marley" localSheetId="3">Abril!$E$52</definedName>
    <definedName name="Marley" localSheetId="6">Base!$E$52</definedName>
    <definedName name="Marley" localSheetId="0">'enero '!$E$52</definedName>
    <definedName name="Marley" localSheetId="1">febrero!$E$52</definedName>
    <definedName name="Marley" localSheetId="5">'Junio '!$E$52</definedName>
    <definedName name="Marley" localSheetId="2">marzo!$E$52</definedName>
    <definedName name="Marley" localSheetId="4">'Mayo '!$E$52</definedName>
    <definedName name="Masaru" localSheetId="3">Abril!$E$7</definedName>
    <definedName name="Masaru" localSheetId="6">Base!$E$7</definedName>
    <definedName name="Masaru" localSheetId="0">'enero '!$E$7</definedName>
    <definedName name="Masaru" localSheetId="1">febrero!$E$7</definedName>
    <definedName name="Masaru" localSheetId="5">'Junio '!$E$7</definedName>
    <definedName name="Masaru" localSheetId="2">marzo!$E$7</definedName>
    <definedName name="Masaru" localSheetId="4">'Mayo '!$E$7</definedName>
    <definedName name="Miztli" localSheetId="3">Abril!$E$74</definedName>
    <definedName name="Miztli" localSheetId="6">Base!$E$74</definedName>
    <definedName name="Miztli" localSheetId="0">'enero '!$E$74</definedName>
    <definedName name="Miztli" localSheetId="1">febrero!$E$74</definedName>
    <definedName name="Miztli" localSheetId="5">'Junio '!$E$74</definedName>
    <definedName name="Miztli" localSheetId="2">marzo!$E$74</definedName>
    <definedName name="Miztli" localSheetId="4">'Mayo '!$E$74</definedName>
    <definedName name="Moka" localSheetId="3">Abril!$E$78</definedName>
    <definedName name="Moka" localSheetId="6">Base!$E$78</definedName>
    <definedName name="Moka" localSheetId="0">'enero '!$E$78</definedName>
    <definedName name="Moka" localSheetId="1">febrero!$E$78</definedName>
    <definedName name="Moka" localSheetId="5">'Junio '!$E$78</definedName>
    <definedName name="Moka" localSheetId="2">marzo!$E$78</definedName>
    <definedName name="Moka" localSheetId="4">'Mayo '!$E$78</definedName>
    <definedName name="Munrra" localSheetId="3">Abril!#REF!</definedName>
    <definedName name="Munrra" localSheetId="6">Base!#REF!</definedName>
    <definedName name="Munrra" localSheetId="0">'enero '!#REF!</definedName>
    <definedName name="Munrra" localSheetId="1">febrero!#REF!</definedName>
    <definedName name="Munrra" localSheetId="5">'Junio '!#REF!</definedName>
    <definedName name="Munrra" localSheetId="2">marzo!#REF!</definedName>
    <definedName name="Munrra" localSheetId="4">'Mayo '!#REF!</definedName>
    <definedName name="Nala">'[2]Lista Caninos'!$D$72</definedName>
    <definedName name="Ohana" localSheetId="3">Abril!$E$8</definedName>
    <definedName name="Ohana" localSheetId="6">Base!$E$8</definedName>
    <definedName name="Ohana" localSheetId="0">'enero '!$E$8</definedName>
    <definedName name="Ohana" localSheetId="1">febrero!$E$8</definedName>
    <definedName name="Ohana" localSheetId="5">'Junio '!$E$8</definedName>
    <definedName name="Ohana" localSheetId="2">marzo!$E$8</definedName>
    <definedName name="Ohana" localSheetId="4">'Mayo '!$E$8</definedName>
    <definedName name="OISA">'[3]NOMBRES DE OISA''s'!$A$1:$A$61</definedName>
    <definedName name="Onix" localSheetId="3">Abril!$E$16</definedName>
    <definedName name="Onix" localSheetId="6">Base!$E$16</definedName>
    <definedName name="Onix" localSheetId="0">'enero '!$E$16</definedName>
    <definedName name="Onix" localSheetId="1">febrero!$E$16</definedName>
    <definedName name="Onix" localSheetId="5">'Junio '!$E$16</definedName>
    <definedName name="Onix" localSheetId="2">marzo!$E$16</definedName>
    <definedName name="Onix" localSheetId="4">'Mayo '!$E$16</definedName>
    <definedName name="Onza" localSheetId="3">Abril!$E$17</definedName>
    <definedName name="Onza" localSheetId="6">Base!$E$17</definedName>
    <definedName name="Onza" localSheetId="0">'enero '!$E$17</definedName>
    <definedName name="Onza" localSheetId="1">febrero!$E$17</definedName>
    <definedName name="Onza" localSheetId="5">'Junio '!$E$17</definedName>
    <definedName name="Onza" localSheetId="2">marzo!$E$17</definedName>
    <definedName name="Onza" localSheetId="4">'Mayo '!$E$17</definedName>
    <definedName name="Orca" localSheetId="3">Abril!$E$53</definedName>
    <definedName name="Orca" localSheetId="6">Base!$E$53</definedName>
    <definedName name="Orca" localSheetId="0">'enero '!$E$53</definedName>
    <definedName name="Orca" localSheetId="1">febrero!$E$53</definedName>
    <definedName name="Orca" localSheetId="5">'Junio '!$E$53</definedName>
    <definedName name="Orca" localSheetId="2">marzo!$E$53</definedName>
    <definedName name="Orca" localSheetId="4">'Mayo '!$E$53</definedName>
    <definedName name="Orion" localSheetId="3">Abril!$E$18</definedName>
    <definedName name="Orion" localSheetId="6">Base!$E$18</definedName>
    <definedName name="Orion" localSheetId="0">'enero '!$E$18</definedName>
    <definedName name="Orion" localSheetId="1">febrero!$E$18</definedName>
    <definedName name="Orion" localSheetId="5">'Junio '!$E$18</definedName>
    <definedName name="Orion" localSheetId="2">marzo!$E$18</definedName>
    <definedName name="Orion" localSheetId="4">'Mayo '!$E$18</definedName>
    <definedName name="Ottawa">'[2]Lista Caninos'!$D$23</definedName>
    <definedName name="Oxi">'[2]Lista Caninos'!$D$41</definedName>
    <definedName name="Pachi" localSheetId="3">Abril!$E$65</definedName>
    <definedName name="Pachi" localSheetId="6">Base!$E$65</definedName>
    <definedName name="Pachi" localSheetId="0">'enero '!$E$65</definedName>
    <definedName name="Pachi" localSheetId="1">febrero!$E$65</definedName>
    <definedName name="Pachi" localSheetId="5">'Junio '!$E$65</definedName>
    <definedName name="Pachi" localSheetId="2">marzo!$E$65</definedName>
    <definedName name="Pachi" localSheetId="4">'Mayo '!$E$65</definedName>
    <definedName name="Parda" localSheetId="3">Abril!$E$38</definedName>
    <definedName name="Parda" localSheetId="6">Base!$E$38</definedName>
    <definedName name="Parda" localSheetId="0">'enero '!$E$38</definedName>
    <definedName name="Parda" localSheetId="1">febrero!$E$38</definedName>
    <definedName name="Parda" localSheetId="5">'Junio '!$E$38</definedName>
    <definedName name="Parda" localSheetId="2">marzo!$E$38</definedName>
    <definedName name="Parda" localSheetId="4">'Mayo '!$E$38</definedName>
    <definedName name="Petit" localSheetId="3">Abril!$E$11</definedName>
    <definedName name="Petit" localSheetId="6">Base!$E$11</definedName>
    <definedName name="Petit" localSheetId="0">'enero '!$E$11</definedName>
    <definedName name="Petit" localSheetId="1">febrero!$E$11</definedName>
    <definedName name="Petit" localSheetId="5">'Junio '!$E$11</definedName>
    <definedName name="Petit" localSheetId="2">marzo!$E$11</definedName>
    <definedName name="Petit" localSheetId="4">'Mayo '!$E$11</definedName>
    <definedName name="Pixie" localSheetId="3">Abril!$E$19</definedName>
    <definedName name="Pixie" localSheetId="6">Base!$E$19</definedName>
    <definedName name="Pixie" localSheetId="0">'enero '!$E$19</definedName>
    <definedName name="Pixie" localSheetId="1">febrero!$E$19</definedName>
    <definedName name="Pixie" localSheetId="5">'Junio '!$E$19</definedName>
    <definedName name="Pixie" localSheetId="2">marzo!$E$19</definedName>
    <definedName name="Pixie" localSheetId="4">'Mayo '!$E$19</definedName>
    <definedName name="Pocker" localSheetId="3">Abril!$E$26</definedName>
    <definedName name="Pocker" localSheetId="6">Base!$E$26</definedName>
    <definedName name="Pocker" localSheetId="0">'enero '!$E$26</definedName>
    <definedName name="Pocker" localSheetId="1">febrero!$E$26</definedName>
    <definedName name="Pocker" localSheetId="5">'Junio '!$E$26</definedName>
    <definedName name="Pocker" localSheetId="2">marzo!$E$26</definedName>
    <definedName name="Pocker" localSheetId="4">'Mayo '!$E$26</definedName>
    <definedName name="Polka" localSheetId="3">Abril!$E$76</definedName>
    <definedName name="Polka" localSheetId="6">Base!$E$76</definedName>
    <definedName name="Polka" localSheetId="0">'enero '!$E$76</definedName>
    <definedName name="Polka" localSheetId="1">febrero!$E$76</definedName>
    <definedName name="Polka" localSheetId="5">'Junio '!$E$76</definedName>
    <definedName name="Polka" localSheetId="2">marzo!$E$76</definedName>
    <definedName name="Polka" localSheetId="4">'Mayo '!$E$76</definedName>
    <definedName name="PUESTOCONTRATO">[3]CELDAS!$A$12:$A$20</definedName>
    <definedName name="Qenny" localSheetId="3">Abril!$E$30</definedName>
    <definedName name="Qenny" localSheetId="6">Base!$E$30</definedName>
    <definedName name="Qenny" localSheetId="0">'enero '!$E$30</definedName>
    <definedName name="Qenny" localSheetId="1">febrero!$E$30</definedName>
    <definedName name="Qenny" localSheetId="5">'Junio '!$E$30</definedName>
    <definedName name="Qenny" localSheetId="2">marzo!$E$30</definedName>
    <definedName name="Qenny" localSheetId="4">'Mayo '!$E$30</definedName>
    <definedName name="Qocum" localSheetId="3">Abril!$E$34</definedName>
    <definedName name="Qocum" localSheetId="6">Base!$E$34</definedName>
    <definedName name="Qocum" localSheetId="0">'enero '!$E$34</definedName>
    <definedName name="Qocum" localSheetId="1">febrero!$E$34</definedName>
    <definedName name="Qocum" localSheetId="5">'Junio '!$E$34</definedName>
    <definedName name="Qocum" localSheetId="2">marzo!$E$34</definedName>
    <definedName name="Qocum" localSheetId="4">'Mayo '!$E$34</definedName>
    <definedName name="Qooby" localSheetId="3">Abril!$E$54</definedName>
    <definedName name="Qooby" localSheetId="6">Base!$E$54</definedName>
    <definedName name="Qooby" localSheetId="0">'enero '!$E$54</definedName>
    <definedName name="Qooby" localSheetId="1">febrero!$E$54</definedName>
    <definedName name="Qooby" localSheetId="5">'Junio '!$E$54</definedName>
    <definedName name="Qooby" localSheetId="2">marzo!$E$54</definedName>
    <definedName name="Qooby" localSheetId="4">'Mayo '!$E$54</definedName>
    <definedName name="Qori" localSheetId="3">Abril!$E$20</definedName>
    <definedName name="Qori" localSheetId="6">Base!$E$20</definedName>
    <definedName name="Qori" localSheetId="0">'enero '!$E$20</definedName>
    <definedName name="Qori" localSheetId="1">febrero!$E$20</definedName>
    <definedName name="Qori" localSheetId="5">'Junio '!$E$20</definedName>
    <definedName name="Qori" localSheetId="2">marzo!$E$20</definedName>
    <definedName name="Qori" localSheetId="4">'Mayo '!$E$20</definedName>
    <definedName name="Qory">'[2]Lista Caninos'!$D$31</definedName>
    <definedName name="Quency" localSheetId="3">Abril!$E$2</definedName>
    <definedName name="Quency" localSheetId="6">Base!$E$2</definedName>
    <definedName name="Quency" localSheetId="0">'enero '!$E$2</definedName>
    <definedName name="Quency" localSheetId="1">febrero!$E$2</definedName>
    <definedName name="Quency" localSheetId="5">'Junio '!$E$2</definedName>
    <definedName name="Quency" localSheetId="2">marzo!$E$2</definedName>
    <definedName name="Quency" localSheetId="4">'Mayo '!$E$2</definedName>
    <definedName name="Quenny" localSheetId="3">Abril!$D$57</definedName>
    <definedName name="Quenny" localSheetId="6">Base!$D$57</definedName>
    <definedName name="Quenny" localSheetId="0">'enero '!$D$57</definedName>
    <definedName name="Quenny" localSheetId="1">febrero!$D$57</definedName>
    <definedName name="Quenny" localSheetId="5">'Junio '!$D$57</definedName>
    <definedName name="Quenny" localSheetId="2">marzo!$D$57</definedName>
    <definedName name="Quenny" localSheetId="4">'Mayo '!$D$57</definedName>
    <definedName name="Quiwa" localSheetId="3">Abril!$E$44</definedName>
    <definedName name="Quiwa" localSheetId="6">Base!$E$44</definedName>
    <definedName name="Quiwa" localSheetId="0">'enero '!$E$44</definedName>
    <definedName name="Quiwa" localSheetId="1">febrero!$E$44</definedName>
    <definedName name="Quiwa" localSheetId="5">'Junio '!$E$44</definedName>
    <definedName name="Quiwa" localSheetId="2">marzo!$E$44</definedName>
    <definedName name="Quiwa" localSheetId="4">'Mayo '!$E$44</definedName>
    <definedName name="Raily" localSheetId="3">Abril!$E$55</definedName>
    <definedName name="Raily" localSheetId="6">Base!$E$55</definedName>
    <definedName name="Raily" localSheetId="0">'enero '!$E$55</definedName>
    <definedName name="Raily" localSheetId="1">febrero!$E$55</definedName>
    <definedName name="Raily" localSheetId="5">'Junio '!$E$55</definedName>
    <definedName name="Raily" localSheetId="2">marzo!$E$55</definedName>
    <definedName name="Raily" localSheetId="4">'Mayo '!$E$55</definedName>
    <definedName name="Raven" localSheetId="3">Abril!$E$41</definedName>
    <definedName name="Raven" localSheetId="6">Base!$E$41</definedName>
    <definedName name="Raven" localSheetId="0">'enero '!$E$41</definedName>
    <definedName name="Raven" localSheetId="1">febrero!$E$41</definedName>
    <definedName name="Raven" localSheetId="5">'Junio '!$E$41</definedName>
    <definedName name="Raven" localSheetId="2">marzo!$E$41</definedName>
    <definedName name="Raven" localSheetId="4">'Mayo '!$E$41</definedName>
    <definedName name="Rayli" localSheetId="3">Abril!$D$60</definedName>
    <definedName name="Rayli" localSheetId="6">Base!$D$60</definedName>
    <definedName name="Rayli" localSheetId="0">'enero '!$D$60</definedName>
    <definedName name="Rayli" localSheetId="1">febrero!$D$60</definedName>
    <definedName name="Rayli" localSheetId="5">'Junio '!$D$60</definedName>
    <definedName name="Rayli" localSheetId="2">marzo!$D$60</definedName>
    <definedName name="Rayli" localSheetId="4">'Mayo '!$D$60</definedName>
    <definedName name="Rosetta" localSheetId="3">Abril!$D$61</definedName>
    <definedName name="Rosetta" localSheetId="6">Base!$D$61</definedName>
    <definedName name="Rosetta" localSheetId="0">'enero '!$D$61</definedName>
    <definedName name="Rosetta" localSheetId="1">febrero!$D$61</definedName>
    <definedName name="Rosetta" localSheetId="5">'Junio '!$D$61</definedName>
    <definedName name="Rosetta" localSheetId="2">marzo!$D$61</definedName>
    <definedName name="Rosetta" localSheetId="4">'Mayo '!$D$61</definedName>
    <definedName name="Rosseta" localSheetId="3">Abril!$E$46</definedName>
    <definedName name="Rosseta" localSheetId="6">Base!$E$46</definedName>
    <definedName name="Rosseta" localSheetId="0">'enero '!$E$46</definedName>
    <definedName name="Rosseta" localSheetId="1">febrero!$E$46</definedName>
    <definedName name="Rosseta" localSheetId="5">'Junio '!$E$46</definedName>
    <definedName name="Rosseta" localSheetId="2">marzo!$E$46</definedName>
    <definedName name="Rosseta" localSheetId="4">'Mayo '!$E$46</definedName>
    <definedName name="Rumba" localSheetId="3">Abril!#REF!</definedName>
    <definedName name="Rumba" localSheetId="6">Base!#REF!</definedName>
    <definedName name="Rumba" localSheetId="0">'enero '!#REF!</definedName>
    <definedName name="Rumba" localSheetId="1">febrero!#REF!</definedName>
    <definedName name="Rumba" localSheetId="5">'Junio '!#REF!</definedName>
    <definedName name="Rumba" localSheetId="2">marzo!#REF!</definedName>
    <definedName name="Rumba" localSheetId="4">'Mayo '!#REF!</definedName>
    <definedName name="Rumba">[1]BASE!#REF!</definedName>
    <definedName name="Rusa" localSheetId="3">Abril!$E$56</definedName>
    <definedName name="Rusa" localSheetId="6">Base!$E$56</definedName>
    <definedName name="Rusa" localSheetId="0">'enero '!$E$56</definedName>
    <definedName name="Rusa" localSheetId="1">febrero!$E$56</definedName>
    <definedName name="Rusa" localSheetId="5">'Junio '!$E$56</definedName>
    <definedName name="Rusa" localSheetId="2">marzo!$E$56</definedName>
    <definedName name="Rusa" localSheetId="4">'Mayo '!$E$56</definedName>
    <definedName name="Sabu" localSheetId="3">Abril!#REF!</definedName>
    <definedName name="Sabu" localSheetId="6">Base!#REF!</definedName>
    <definedName name="Sabu" localSheetId="0">'enero '!#REF!</definedName>
    <definedName name="Sabu" localSheetId="1">febrero!#REF!</definedName>
    <definedName name="Sabu" localSheetId="5">'Junio '!#REF!</definedName>
    <definedName name="Sabu" localSheetId="2">marzo!#REF!</definedName>
    <definedName name="Sabu" localSheetId="4">'Mayo '!#REF!</definedName>
    <definedName name="Sabú" localSheetId="3">Abril!$D$64</definedName>
    <definedName name="Sabú" localSheetId="6">Base!$D$64</definedName>
    <definedName name="Sabú" localSheetId="0">'enero '!$D$64</definedName>
    <definedName name="Sabú" localSheetId="1">febrero!$D$64</definedName>
    <definedName name="Sabú" localSheetId="5">'Junio '!$D$64</definedName>
    <definedName name="Sabú" localSheetId="2">marzo!$D$64</definedName>
    <definedName name="Sabú" localSheetId="4">'Mayo '!$D$64</definedName>
    <definedName name="Samo" localSheetId="3">Abril!$E$64</definedName>
    <definedName name="Samo" localSheetId="6">Base!$E$64</definedName>
    <definedName name="Samo" localSheetId="0">'enero '!$E$64</definedName>
    <definedName name="Samo" localSheetId="1">febrero!$E$64</definedName>
    <definedName name="Samo" localSheetId="5">'Junio '!$E$64</definedName>
    <definedName name="Samo" localSheetId="2">marzo!$E$64</definedName>
    <definedName name="Samo" localSheetId="4">'Mayo '!$E$64</definedName>
    <definedName name="Sena" localSheetId="3">Abril!#REF!</definedName>
    <definedName name="Sena" localSheetId="6">Base!#REF!</definedName>
    <definedName name="Sena" localSheetId="0">'enero '!#REF!</definedName>
    <definedName name="Sena" localSheetId="1">febrero!#REF!</definedName>
    <definedName name="Sena" localSheetId="5">'Junio '!#REF!</definedName>
    <definedName name="Sena" localSheetId="2">marzo!#REF!</definedName>
    <definedName name="Sena" localSheetId="4">'Mayo '!#REF!</definedName>
    <definedName name="Sena">[1]BASE!#REF!</definedName>
    <definedName name="Shark" localSheetId="3">Abril!$E$42</definedName>
    <definedName name="Shark" localSheetId="6">Base!$E$42</definedName>
    <definedName name="Shark" localSheetId="0">'enero '!$E$42</definedName>
    <definedName name="Shark" localSheetId="1">febrero!$E$42</definedName>
    <definedName name="Shark" localSheetId="5">'Junio '!$E$42</definedName>
    <definedName name="Shark" localSheetId="2">marzo!$E$42</definedName>
    <definedName name="Shark" localSheetId="4">'Mayo '!$E$42</definedName>
    <definedName name="Shiro" localSheetId="3">Abril!$E$31</definedName>
    <definedName name="Shiro" localSheetId="6">Base!$E$31</definedName>
    <definedName name="Shiro" localSheetId="0">'enero '!$E$31</definedName>
    <definedName name="Shiro" localSheetId="1">febrero!$E$31</definedName>
    <definedName name="Shiro" localSheetId="5">'Junio '!$E$31</definedName>
    <definedName name="Shiro" localSheetId="2">marzo!$E$31</definedName>
    <definedName name="Shiro" localSheetId="4">'Mayo '!$E$31</definedName>
    <definedName name="Shoei" localSheetId="3">Abril!$E$79</definedName>
    <definedName name="Shoei" localSheetId="6">Base!$E$79</definedName>
    <definedName name="Shoei" localSheetId="0">'enero '!$E$79</definedName>
    <definedName name="Shoei" localSheetId="1">febrero!$E$79</definedName>
    <definedName name="Shoei" localSheetId="5">'Junio '!$E$79</definedName>
    <definedName name="Shoei" localSheetId="2">marzo!$E$79</definedName>
    <definedName name="Shoei" localSheetId="4">'Mayo '!$E$79</definedName>
    <definedName name="Sica" localSheetId="3">Abril!$E$21</definedName>
    <definedName name="Sica" localSheetId="6">Base!$E$21</definedName>
    <definedName name="Sica" localSheetId="0">'enero '!$E$21</definedName>
    <definedName name="Sica" localSheetId="1">febrero!$E$21</definedName>
    <definedName name="Sica" localSheetId="5">'Junio '!$E$21</definedName>
    <definedName name="Sica" localSheetId="2">marzo!$E$21</definedName>
    <definedName name="Sica" localSheetId="4">'Mayo '!$E$21</definedName>
    <definedName name="Tammy" localSheetId="3">Abril!$E$57</definedName>
    <definedName name="Tammy" localSheetId="6">Base!$E$57</definedName>
    <definedName name="Tammy" localSheetId="0">'enero '!$E$57</definedName>
    <definedName name="Tammy" localSheetId="1">febrero!$E$57</definedName>
    <definedName name="Tammy" localSheetId="5">'Junio '!$E$57</definedName>
    <definedName name="Tammy" localSheetId="2">marzo!$E$57</definedName>
    <definedName name="Tammy" localSheetId="4">'Mayo '!$E$57</definedName>
    <definedName name="Tayson" localSheetId="3">Abril!$E$61</definedName>
    <definedName name="Tayson" localSheetId="6">Base!$E$61</definedName>
    <definedName name="Tayson" localSheetId="0">'enero '!$E$61</definedName>
    <definedName name="Tayson" localSheetId="1">febrero!$E$61</definedName>
    <definedName name="Tayson" localSheetId="5">'Junio '!$E$61</definedName>
    <definedName name="Tayson" localSheetId="2">marzo!$E$61</definedName>
    <definedName name="Tayson" localSheetId="4">'Mayo '!$E$61</definedName>
    <definedName name="Tica" localSheetId="3">Abril!$D$71</definedName>
    <definedName name="Tica" localSheetId="6">Base!$D$71</definedName>
    <definedName name="Tica" localSheetId="0">'enero '!$D$71</definedName>
    <definedName name="Tica" localSheetId="1">febrero!$D$71</definedName>
    <definedName name="Tica" localSheetId="5">'Junio '!$D$71</definedName>
    <definedName name="Tica" localSheetId="2">marzo!$D$71</definedName>
    <definedName name="Tica" localSheetId="4">'Mayo '!$D$71</definedName>
    <definedName name="Tika" localSheetId="3">Abril!$E$12</definedName>
    <definedName name="Tika" localSheetId="6">Base!$E$12</definedName>
    <definedName name="Tika" localSheetId="0">'enero '!$E$12</definedName>
    <definedName name="Tika" localSheetId="1">febrero!$E$12</definedName>
    <definedName name="Tika" localSheetId="5">'Junio '!$E$12</definedName>
    <definedName name="Tika" localSheetId="2">marzo!$E$12</definedName>
    <definedName name="Tika" localSheetId="4">'Mayo '!$E$12</definedName>
    <definedName name="Titan" localSheetId="3">Abril!$E$27</definedName>
    <definedName name="Titan" localSheetId="6">Base!$E$27</definedName>
    <definedName name="Titan" localSheetId="0">'enero '!$E$27</definedName>
    <definedName name="Titan" localSheetId="1">febrero!$E$27</definedName>
    <definedName name="Titan" localSheetId="5">'Junio '!$E$27</definedName>
    <definedName name="Titan" localSheetId="2">marzo!$E$27</definedName>
    <definedName name="Titan" localSheetId="4">'Mayo '!$E$27</definedName>
    <definedName name="Titán">'[2]Lista Caninos'!$D$34</definedName>
    <definedName name="Tlaloc" localSheetId="3">Abril!$E$22</definedName>
    <definedName name="Tlaloc" localSheetId="6">Base!$E$22</definedName>
    <definedName name="Tlaloc" localSheetId="0">'enero '!$E$22</definedName>
    <definedName name="Tlaloc" localSheetId="1">febrero!$E$22</definedName>
    <definedName name="Tlaloc" localSheetId="5">'Junio '!$E$22</definedName>
    <definedName name="Tlaloc" localSheetId="2">marzo!$E$22</definedName>
    <definedName name="Tlaloc" localSheetId="4">'Mayo '!$E$22</definedName>
    <definedName name="Tuza" localSheetId="3">Abril!$E$23</definedName>
    <definedName name="Tuza" localSheetId="6">Base!$E$23</definedName>
    <definedName name="Tuza" localSheetId="0">'enero '!$E$23</definedName>
    <definedName name="Tuza" localSheetId="1">febrero!$E$23</definedName>
    <definedName name="Tuza" localSheetId="5">'Junio '!$E$23</definedName>
    <definedName name="Tuza" localSheetId="2">marzo!$E$23</definedName>
    <definedName name="Tuza" localSheetId="4">'Mayo '!$E$23</definedName>
    <definedName name="Tyson" localSheetId="3">Abril!$D$75</definedName>
    <definedName name="Tyson" localSheetId="6">Base!$D$75</definedName>
    <definedName name="Tyson" localSheetId="0">'enero '!$D$75</definedName>
    <definedName name="Tyson" localSheetId="1">febrero!$D$75</definedName>
    <definedName name="Tyson" localSheetId="5">'Junio '!$D$75</definedName>
    <definedName name="Tyson" localSheetId="2">marzo!$D$75</definedName>
    <definedName name="Tyson" localSheetId="4">'Mayo '!$D$75</definedName>
    <definedName name="Unkas" localSheetId="3">Abril!$E$9</definedName>
    <definedName name="Unkas" localSheetId="6">Base!$E$9</definedName>
    <definedName name="Unkas" localSheetId="0">'enero '!$E$9</definedName>
    <definedName name="Unkas" localSheetId="1">febrero!$E$9</definedName>
    <definedName name="Unkas" localSheetId="5">'Junio '!$E$9</definedName>
    <definedName name="Unkas" localSheetId="2">marzo!$E$9</definedName>
    <definedName name="Unkas" localSheetId="4">'Mayo '!$E$9</definedName>
    <definedName name="Uzy" localSheetId="3">Abril!$E$32</definedName>
    <definedName name="Uzy" localSheetId="6">Base!$E$32</definedName>
    <definedName name="Uzy" localSheetId="0">'enero '!$E$32</definedName>
    <definedName name="Uzy" localSheetId="1">febrero!$E$32</definedName>
    <definedName name="Uzy" localSheetId="5">'Junio '!$E$32</definedName>
    <definedName name="Uzy" localSheetId="2">marzo!$E$32</definedName>
    <definedName name="Uzy" localSheetId="4">'Mayo '!$E$32</definedName>
    <definedName name="Val" localSheetId="3">Abril!$E$45</definedName>
    <definedName name="Val" localSheetId="6">Base!$E$45</definedName>
    <definedName name="Val" localSheetId="0">'enero '!$E$45</definedName>
    <definedName name="Val" localSheetId="1">febrero!$E$45</definedName>
    <definedName name="Val" localSheetId="5">'Junio '!$E$45</definedName>
    <definedName name="Val" localSheetId="2">marzo!$E$45</definedName>
    <definedName name="Val" localSheetId="4">'Mayo '!$E$45</definedName>
    <definedName name="Valquiria" localSheetId="3">Abril!$E$24</definedName>
    <definedName name="Valquiria" localSheetId="6">Base!$E$24</definedName>
    <definedName name="Valquiria" localSheetId="0">'enero '!$E$24</definedName>
    <definedName name="Valquiria" localSheetId="1">febrero!$E$24</definedName>
    <definedName name="Valquiria" localSheetId="5">'Junio '!$E$24</definedName>
    <definedName name="Valquiria" localSheetId="2">marzo!$E$24</definedName>
    <definedName name="Valquiria" localSheetId="4">'Mayo '!$E$24</definedName>
    <definedName name="Vera" localSheetId="3">Abril!$E$25</definedName>
    <definedName name="Vera" localSheetId="6">Base!$E$25</definedName>
    <definedName name="Vera" localSheetId="0">'enero '!$E$25</definedName>
    <definedName name="Vera" localSheetId="1">febrero!$E$25</definedName>
    <definedName name="Vera" localSheetId="5">'Junio '!$E$25</definedName>
    <definedName name="Vera" localSheetId="2">marzo!$E$25</definedName>
    <definedName name="Vera" localSheetId="4">'Mayo '!$E$25</definedName>
    <definedName name="Vully" localSheetId="3">Abril!$E$62</definedName>
    <definedName name="Vully" localSheetId="6">Base!$E$62</definedName>
    <definedName name="Vully" localSheetId="0">'enero '!$E$62</definedName>
    <definedName name="Vully" localSheetId="1">febrero!$E$62</definedName>
    <definedName name="Vully" localSheetId="5">'Junio '!$E$62</definedName>
    <definedName name="Vully" localSheetId="2">marzo!$E$62</definedName>
    <definedName name="Vully" localSheetId="4">'Mayo '!$E$62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9" i="6" l="1"/>
  <c r="Z90" i="6"/>
  <c r="Z89" i="3"/>
  <c r="Z90" i="3"/>
  <c r="Z89" i="2"/>
  <c r="Z90" i="2"/>
  <c r="M89" i="1"/>
  <c r="M90" i="1"/>
  <c r="N89" i="1"/>
  <c r="N90" i="1"/>
  <c r="O89" i="1"/>
  <c r="O90" i="1"/>
  <c r="Z89" i="1"/>
  <c r="Z90" i="1"/>
  <c r="Z89" i="7"/>
  <c r="Z90" i="7"/>
  <c r="Y62" i="4"/>
  <c r="M90" i="8"/>
  <c r="N90" i="8"/>
  <c r="O90" i="8"/>
  <c r="M91" i="8"/>
  <c r="N91" i="8"/>
  <c r="O91" i="8"/>
  <c r="Z90" i="8"/>
  <c r="Z91" i="8"/>
  <c r="Y5" i="4" l="1"/>
  <c r="Y91" i="4"/>
  <c r="Y92" i="4"/>
  <c r="Y3" i="4"/>
  <c r="Y49" i="4"/>
  <c r="Y90" i="4"/>
  <c r="Y4" i="4"/>
  <c r="Y57" i="4"/>
  <c r="Y25" i="4"/>
  <c r="Y13" i="4"/>
  <c r="Y26" i="4"/>
  <c r="Y18" i="4"/>
  <c r="Y14" i="4"/>
  <c r="Y61" i="4"/>
  <c r="Y53" i="4"/>
  <c r="Y45" i="4"/>
  <c r="Y29" i="4"/>
  <c r="Y63" i="4"/>
  <c r="Y59" i="4"/>
  <c r="Y55" i="4"/>
  <c r="Y51" i="4"/>
  <c r="Y10" i="4"/>
  <c r="Y35" i="4"/>
  <c r="Y27" i="4"/>
  <c r="Y15" i="4"/>
  <c r="Y80" i="4"/>
  <c r="Y76" i="4"/>
  <c r="Y40" i="4"/>
  <c r="Y36" i="4"/>
  <c r="Y32" i="4"/>
  <c r="Y28" i="4"/>
  <c r="Y89" i="4"/>
  <c r="Y24" i="4"/>
  <c r="Y20" i="4"/>
  <c r="Y41" i="4"/>
  <c r="Y33" i="4"/>
  <c r="Y21" i="4"/>
  <c r="Y86" i="4"/>
  <c r="Y74" i="4"/>
  <c r="Y58" i="4"/>
  <c r="Y54" i="4"/>
  <c r="Y50" i="4"/>
  <c r="Y38" i="4"/>
  <c r="Y9" i="4"/>
  <c r="Y46" i="4"/>
  <c r="Y42" i="4"/>
  <c r="Y30" i="4"/>
  <c r="Y87" i="4"/>
  <c r="Y82" i="4"/>
  <c r="Y78" i="4"/>
  <c r="Y69" i="4"/>
  <c r="Y60" i="4"/>
  <c r="Y16" i="4"/>
  <c r="Y11" i="4"/>
  <c r="Y65" i="4"/>
  <c r="Y56" i="4"/>
  <c r="Y52" i="4"/>
  <c r="Y47" i="4"/>
  <c r="Y43" i="4"/>
  <c r="Y34" i="4"/>
  <c r="Y7" i="4"/>
  <c r="Y39" i="4"/>
  <c r="Y88" i="4"/>
  <c r="Y83" i="4"/>
  <c r="Y79" i="4"/>
  <c r="Y75" i="4"/>
  <c r="Y70" i="4"/>
  <c r="Y48" i="4"/>
  <c r="Y17" i="4"/>
  <c r="Y12" i="4"/>
  <c r="Y66" i="4"/>
  <c r="Y44" i="4"/>
  <c r="Y31" i="4"/>
  <c r="Y8" i="4"/>
  <c r="Y84" i="4"/>
  <c r="Y22" i="4"/>
  <c r="Y85" i="4"/>
  <c r="Y71" i="4"/>
  <c r="Y67" i="4"/>
  <c r="Y73" i="4"/>
  <c r="Y72" i="4"/>
  <c r="Y23" i="4"/>
  <c r="Y19" i="4"/>
  <c r="Y6" i="4"/>
  <c r="Y81" i="4"/>
  <c r="Y77" i="4"/>
  <c r="Y68" i="4"/>
  <c r="Y64" i="4"/>
  <c r="Y37" i="4"/>
  <c r="O92" i="8" l="1"/>
  <c r="O88" i="8"/>
  <c r="M92" i="8"/>
  <c r="N92" i="8"/>
  <c r="M89" i="8" l="1"/>
  <c r="N89" i="8"/>
  <c r="O89" i="8"/>
  <c r="M88" i="8" l="1"/>
  <c r="N88" i="8"/>
  <c r="Z89" i="8" l="1"/>
  <c r="Z92" i="8"/>
  <c r="Z91" i="7"/>
  <c r="Z92" i="7"/>
  <c r="Z87" i="6"/>
  <c r="Z88" i="6"/>
  <c r="Z87" i="3"/>
  <c r="Z88" i="3"/>
  <c r="Z87" i="2"/>
  <c r="Z88" i="2"/>
  <c r="M87" i="1"/>
  <c r="M88" i="1"/>
  <c r="N87" i="1"/>
  <c r="N88" i="1"/>
  <c r="O87" i="1"/>
  <c r="O88" i="1"/>
  <c r="Z87" i="1"/>
  <c r="Z88" i="1"/>
  <c r="O87" i="8" l="1"/>
  <c r="N87" i="8"/>
  <c r="M87" i="8"/>
  <c r="Z87" i="8"/>
  <c r="Z88" i="7"/>
  <c r="Z91" i="6"/>
  <c r="Z91" i="3"/>
  <c r="Z92" i="2"/>
  <c r="M92" i="1"/>
  <c r="N92" i="1"/>
  <c r="O92" i="1"/>
  <c r="Z92" i="1"/>
  <c r="M87" i="7"/>
  <c r="N87" i="7"/>
  <c r="O87" i="7"/>
  <c r="Z88" i="8"/>
  <c r="Z92" i="6"/>
  <c r="Z92" i="3"/>
  <c r="Z91" i="2"/>
  <c r="M91" i="1"/>
  <c r="N91" i="1"/>
  <c r="O91" i="1"/>
  <c r="Z91" i="1"/>
  <c r="Z87" i="7"/>
  <c r="O85" i="8" l="1"/>
  <c r="N85" i="8"/>
  <c r="M85" i="8"/>
  <c r="O86" i="8"/>
  <c r="N86" i="8"/>
  <c r="M86" i="8"/>
  <c r="M86" i="7" l="1"/>
  <c r="N86" i="7"/>
  <c r="O86" i="7"/>
  <c r="Z86" i="8"/>
  <c r="Z86" i="6"/>
  <c r="Z86" i="3"/>
  <c r="Z86" i="2"/>
  <c r="M86" i="1"/>
  <c r="N86" i="1"/>
  <c r="O86" i="1"/>
  <c r="Z86" i="1"/>
  <c r="Z86" i="7"/>
  <c r="M85" i="7"/>
  <c r="N85" i="7"/>
  <c r="O85" i="7"/>
  <c r="Z85" i="8"/>
  <c r="Z85" i="6"/>
  <c r="Z85" i="3"/>
  <c r="Z85" i="2"/>
  <c r="M85" i="1"/>
  <c r="N85" i="1"/>
  <c r="O85" i="1"/>
  <c r="Z85" i="1"/>
  <c r="Z85" i="7"/>
  <c r="P93" i="4" l="1"/>
  <c r="Q93" i="4"/>
  <c r="R93" i="4"/>
  <c r="S93" i="4"/>
  <c r="T93" i="4"/>
  <c r="U93" i="4"/>
  <c r="V93" i="4"/>
  <c r="X93" i="4"/>
  <c r="O93" i="4"/>
  <c r="W93" i="4" s="1"/>
  <c r="Z133" i="8"/>
  <c r="Z132" i="8"/>
  <c r="Z131" i="8"/>
  <c r="Z130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5" i="8"/>
  <c r="Z11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Y93" i="8"/>
  <c r="W93" i="8"/>
  <c r="V93" i="8"/>
  <c r="U93" i="8"/>
  <c r="T93" i="8"/>
  <c r="S93" i="8"/>
  <c r="R93" i="8"/>
  <c r="Q93" i="8"/>
  <c r="P93" i="8"/>
  <c r="Z84" i="8"/>
  <c r="O84" i="8"/>
  <c r="N84" i="8"/>
  <c r="M84" i="8"/>
  <c r="Z83" i="8"/>
  <c r="O83" i="8"/>
  <c r="N83" i="8"/>
  <c r="M83" i="8"/>
  <c r="O82" i="8"/>
  <c r="N82" i="8"/>
  <c r="M82" i="8"/>
  <c r="Z81" i="8"/>
  <c r="O81" i="8"/>
  <c r="N81" i="8"/>
  <c r="M81" i="8"/>
  <c r="Z80" i="8"/>
  <c r="O80" i="8"/>
  <c r="N80" i="8"/>
  <c r="M80" i="8"/>
  <c r="Z79" i="8"/>
  <c r="O79" i="8"/>
  <c r="N79" i="8"/>
  <c r="M79" i="8"/>
  <c r="Z78" i="8"/>
  <c r="O78" i="8"/>
  <c r="N78" i="8"/>
  <c r="M78" i="8"/>
  <c r="Z77" i="8"/>
  <c r="O77" i="8"/>
  <c r="N77" i="8"/>
  <c r="M77" i="8"/>
  <c r="Z76" i="8"/>
  <c r="O76" i="8"/>
  <c r="N76" i="8"/>
  <c r="M76" i="8"/>
  <c r="Z75" i="8"/>
  <c r="O75" i="8"/>
  <c r="N75" i="8"/>
  <c r="M75" i="8"/>
  <c r="Z74" i="8"/>
  <c r="O74" i="8"/>
  <c r="N74" i="8"/>
  <c r="M74" i="8"/>
  <c r="Z73" i="8"/>
  <c r="O73" i="8"/>
  <c r="N73" i="8"/>
  <c r="M73" i="8"/>
  <c r="Z72" i="8"/>
  <c r="O72" i="8"/>
  <c r="N72" i="8"/>
  <c r="M72" i="8"/>
  <c r="Z71" i="8"/>
  <c r="O71" i="8"/>
  <c r="N71" i="8"/>
  <c r="M71" i="8"/>
  <c r="Z70" i="8"/>
  <c r="O70" i="8"/>
  <c r="N70" i="8"/>
  <c r="M70" i="8"/>
  <c r="Z69" i="8"/>
  <c r="O69" i="8"/>
  <c r="N69" i="8"/>
  <c r="M69" i="8"/>
  <c r="Z68" i="8"/>
  <c r="O68" i="8"/>
  <c r="N68" i="8"/>
  <c r="M68" i="8"/>
  <c r="Z67" i="8"/>
  <c r="O67" i="8"/>
  <c r="N67" i="8"/>
  <c r="M67" i="8"/>
  <c r="Z66" i="8"/>
  <c r="O66" i="8"/>
  <c r="N66" i="8"/>
  <c r="M66" i="8"/>
  <c r="Z65" i="8"/>
  <c r="O65" i="8"/>
  <c r="N65" i="8"/>
  <c r="M65" i="8"/>
  <c r="Z64" i="8"/>
  <c r="O64" i="8"/>
  <c r="N64" i="8"/>
  <c r="M64" i="8"/>
  <c r="Z63" i="8"/>
  <c r="O63" i="8"/>
  <c r="N63" i="8"/>
  <c r="M63" i="8"/>
  <c r="Z62" i="8"/>
  <c r="O62" i="8"/>
  <c r="N62" i="8"/>
  <c r="M62" i="8"/>
  <c r="Z61" i="8"/>
  <c r="O61" i="8"/>
  <c r="N61" i="8"/>
  <c r="M61" i="8"/>
  <c r="Z60" i="8"/>
  <c r="O60" i="8"/>
  <c r="N60" i="8"/>
  <c r="M60" i="8"/>
  <c r="Z59" i="8"/>
  <c r="O59" i="8"/>
  <c r="N59" i="8"/>
  <c r="M59" i="8"/>
  <c r="Z58" i="8"/>
  <c r="O58" i="8"/>
  <c r="N58" i="8"/>
  <c r="M58" i="8"/>
  <c r="Z57" i="8"/>
  <c r="O57" i="8"/>
  <c r="N57" i="8"/>
  <c r="M57" i="8"/>
  <c r="Z56" i="8"/>
  <c r="O56" i="8"/>
  <c r="N56" i="8"/>
  <c r="M56" i="8"/>
  <c r="Z55" i="8"/>
  <c r="O55" i="8"/>
  <c r="N55" i="8"/>
  <c r="M55" i="8"/>
  <c r="Z54" i="8"/>
  <c r="O54" i="8"/>
  <c r="N54" i="8"/>
  <c r="M54" i="8"/>
  <c r="Z53" i="8"/>
  <c r="O53" i="8"/>
  <c r="N53" i="8"/>
  <c r="M53" i="8"/>
  <c r="Z52" i="8"/>
  <c r="O52" i="8"/>
  <c r="N52" i="8"/>
  <c r="M52" i="8"/>
  <c r="Z51" i="8"/>
  <c r="O51" i="8"/>
  <c r="N51" i="8"/>
  <c r="M51" i="8"/>
  <c r="Z50" i="8"/>
  <c r="O50" i="8"/>
  <c r="N50" i="8"/>
  <c r="M50" i="8"/>
  <c r="Z49" i="8"/>
  <c r="O49" i="8"/>
  <c r="N49" i="8"/>
  <c r="M49" i="8"/>
  <c r="Z48" i="8"/>
  <c r="O48" i="8"/>
  <c r="N48" i="8"/>
  <c r="M48" i="8"/>
  <c r="Z47" i="8"/>
  <c r="O47" i="8"/>
  <c r="N47" i="8"/>
  <c r="M47" i="8"/>
  <c r="Z46" i="8"/>
  <c r="O46" i="8"/>
  <c r="N46" i="8"/>
  <c r="M46" i="8"/>
  <c r="Z45" i="8"/>
  <c r="O45" i="8"/>
  <c r="N45" i="8"/>
  <c r="M45" i="8"/>
  <c r="Z44" i="8"/>
  <c r="O44" i="8"/>
  <c r="N44" i="8"/>
  <c r="M44" i="8"/>
  <c r="Z43" i="8"/>
  <c r="O43" i="8"/>
  <c r="N43" i="8"/>
  <c r="M43" i="8"/>
  <c r="Z42" i="8"/>
  <c r="O42" i="8"/>
  <c r="N42" i="8"/>
  <c r="M42" i="8"/>
  <c r="Z41" i="8"/>
  <c r="O41" i="8"/>
  <c r="N41" i="8"/>
  <c r="M41" i="8"/>
  <c r="Z40" i="8"/>
  <c r="O40" i="8"/>
  <c r="N40" i="8"/>
  <c r="M40" i="8"/>
  <c r="Z39" i="8"/>
  <c r="O39" i="8"/>
  <c r="N39" i="8"/>
  <c r="M39" i="8"/>
  <c r="Z38" i="8"/>
  <c r="O38" i="8"/>
  <c r="N38" i="8"/>
  <c r="M38" i="8"/>
  <c r="Z37" i="8"/>
  <c r="O37" i="8"/>
  <c r="N37" i="8"/>
  <c r="M37" i="8"/>
  <c r="Z36" i="8"/>
  <c r="O36" i="8"/>
  <c r="N36" i="8"/>
  <c r="M36" i="8"/>
  <c r="Z35" i="8"/>
  <c r="O35" i="8"/>
  <c r="N35" i="8"/>
  <c r="M35" i="8"/>
  <c r="Z34" i="8"/>
  <c r="O34" i="8"/>
  <c r="N34" i="8"/>
  <c r="M34" i="8"/>
  <c r="Z33" i="8"/>
  <c r="O33" i="8"/>
  <c r="N33" i="8"/>
  <c r="M33" i="8"/>
  <c r="Z32" i="8"/>
  <c r="O32" i="8"/>
  <c r="N32" i="8"/>
  <c r="M32" i="8"/>
  <c r="Z31" i="8"/>
  <c r="O31" i="8"/>
  <c r="N31" i="8"/>
  <c r="M31" i="8"/>
  <c r="Z30" i="8"/>
  <c r="O30" i="8"/>
  <c r="N30" i="8"/>
  <c r="M30" i="8"/>
  <c r="Z29" i="8"/>
  <c r="O29" i="8"/>
  <c r="N29" i="8"/>
  <c r="M29" i="8"/>
  <c r="Z28" i="8"/>
  <c r="O28" i="8"/>
  <c r="N28" i="8"/>
  <c r="M28" i="8"/>
  <c r="Z27" i="8"/>
  <c r="O27" i="8"/>
  <c r="N27" i="8"/>
  <c r="M27" i="8"/>
  <c r="Z26" i="8"/>
  <c r="O26" i="8"/>
  <c r="N26" i="8"/>
  <c r="M26" i="8"/>
  <c r="Z25" i="8"/>
  <c r="O25" i="8"/>
  <c r="N25" i="8"/>
  <c r="M25" i="8"/>
  <c r="Z24" i="8"/>
  <c r="O24" i="8"/>
  <c r="N24" i="8"/>
  <c r="M24" i="8"/>
  <c r="Z23" i="8"/>
  <c r="O23" i="8"/>
  <c r="N23" i="8"/>
  <c r="M23" i="8"/>
  <c r="Z22" i="8"/>
  <c r="O22" i="8"/>
  <c r="N22" i="8"/>
  <c r="M22" i="8"/>
  <c r="Z21" i="8"/>
  <c r="O21" i="8"/>
  <c r="N21" i="8"/>
  <c r="M21" i="8"/>
  <c r="Z20" i="8"/>
  <c r="O20" i="8"/>
  <c r="N20" i="8"/>
  <c r="M20" i="8"/>
  <c r="Z19" i="8"/>
  <c r="O19" i="8"/>
  <c r="N19" i="8"/>
  <c r="M19" i="8"/>
  <c r="Z18" i="8"/>
  <c r="O18" i="8"/>
  <c r="N18" i="8"/>
  <c r="M18" i="8"/>
  <c r="Z17" i="8"/>
  <c r="O17" i="8"/>
  <c r="N17" i="8"/>
  <c r="M17" i="8"/>
  <c r="Z16" i="8"/>
  <c r="O16" i="8"/>
  <c r="N16" i="8"/>
  <c r="M16" i="8"/>
  <c r="Z15" i="8"/>
  <c r="O15" i="8"/>
  <c r="N15" i="8"/>
  <c r="M15" i="8"/>
  <c r="Z14" i="8"/>
  <c r="O14" i="8"/>
  <c r="N14" i="8"/>
  <c r="M14" i="8"/>
  <c r="Z13" i="8"/>
  <c r="O13" i="8"/>
  <c r="N13" i="8"/>
  <c r="M13" i="8"/>
  <c r="Z12" i="8"/>
  <c r="O12" i="8"/>
  <c r="N12" i="8"/>
  <c r="M12" i="8"/>
  <c r="Z11" i="8"/>
  <c r="O11" i="8"/>
  <c r="N11" i="8"/>
  <c r="M11" i="8"/>
  <c r="Z10" i="8"/>
  <c r="O10" i="8"/>
  <c r="N10" i="8"/>
  <c r="M10" i="8"/>
  <c r="Z9" i="8"/>
  <c r="O9" i="8"/>
  <c r="N9" i="8"/>
  <c r="M9" i="8"/>
  <c r="Z8" i="8"/>
  <c r="O8" i="8"/>
  <c r="N8" i="8"/>
  <c r="M8" i="8"/>
  <c r="Z7" i="8"/>
  <c r="O7" i="8"/>
  <c r="N7" i="8"/>
  <c r="M7" i="8"/>
  <c r="Z6" i="8"/>
  <c r="O6" i="8"/>
  <c r="N6" i="8"/>
  <c r="M6" i="8"/>
  <c r="Z5" i="8"/>
  <c r="O5" i="8"/>
  <c r="N5" i="8"/>
  <c r="M5" i="8"/>
  <c r="Z4" i="8"/>
  <c r="O4" i="8"/>
  <c r="N4" i="8"/>
  <c r="M4" i="8"/>
  <c r="Z3" i="8"/>
  <c r="O3" i="8"/>
  <c r="N3" i="8"/>
  <c r="M3" i="8"/>
  <c r="Z2" i="8"/>
  <c r="O2" i="8"/>
  <c r="N2" i="8"/>
  <c r="M2" i="8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Y93" i="7"/>
  <c r="W93" i="7"/>
  <c r="V93" i="7"/>
  <c r="U93" i="7"/>
  <c r="T93" i="7"/>
  <c r="S93" i="7"/>
  <c r="R93" i="7"/>
  <c r="Q93" i="7"/>
  <c r="P93" i="7"/>
  <c r="Z84" i="7"/>
  <c r="O84" i="7"/>
  <c r="N84" i="7"/>
  <c r="M84" i="7"/>
  <c r="Z83" i="7"/>
  <c r="O83" i="7"/>
  <c r="N83" i="7"/>
  <c r="M83" i="7"/>
  <c r="O82" i="7"/>
  <c r="N82" i="7"/>
  <c r="M82" i="7"/>
  <c r="Z81" i="7"/>
  <c r="O81" i="7"/>
  <c r="N81" i="7"/>
  <c r="M81" i="7"/>
  <c r="Z80" i="7"/>
  <c r="O80" i="7"/>
  <c r="N80" i="7"/>
  <c r="M80" i="7"/>
  <c r="Z79" i="7"/>
  <c r="O79" i="7"/>
  <c r="N79" i="7"/>
  <c r="M79" i="7"/>
  <c r="Z78" i="7"/>
  <c r="O78" i="7"/>
  <c r="N78" i="7"/>
  <c r="M78" i="7"/>
  <c r="Z77" i="7"/>
  <c r="O77" i="7"/>
  <c r="N77" i="7"/>
  <c r="M77" i="7"/>
  <c r="Z76" i="7"/>
  <c r="O76" i="7"/>
  <c r="N76" i="7"/>
  <c r="M76" i="7"/>
  <c r="Z75" i="7"/>
  <c r="O75" i="7"/>
  <c r="N75" i="7"/>
  <c r="M75" i="7"/>
  <c r="Z74" i="7"/>
  <c r="O74" i="7"/>
  <c r="N74" i="7"/>
  <c r="M74" i="7"/>
  <c r="Z73" i="7"/>
  <c r="O73" i="7"/>
  <c r="N73" i="7"/>
  <c r="M73" i="7"/>
  <c r="Z72" i="7"/>
  <c r="O72" i="7"/>
  <c r="N72" i="7"/>
  <c r="M72" i="7"/>
  <c r="Z71" i="7"/>
  <c r="O71" i="7"/>
  <c r="N71" i="7"/>
  <c r="M71" i="7"/>
  <c r="Z70" i="7"/>
  <c r="O70" i="7"/>
  <c r="N70" i="7"/>
  <c r="M70" i="7"/>
  <c r="Z69" i="7"/>
  <c r="O69" i="7"/>
  <c r="N69" i="7"/>
  <c r="M69" i="7"/>
  <c r="Z68" i="7"/>
  <c r="O68" i="7"/>
  <c r="N68" i="7"/>
  <c r="M68" i="7"/>
  <c r="Z67" i="7"/>
  <c r="O67" i="7"/>
  <c r="N67" i="7"/>
  <c r="M67" i="7"/>
  <c r="Z66" i="7"/>
  <c r="O66" i="7"/>
  <c r="N66" i="7"/>
  <c r="M66" i="7"/>
  <c r="Z65" i="7"/>
  <c r="O65" i="7"/>
  <c r="N65" i="7"/>
  <c r="M65" i="7"/>
  <c r="Z64" i="7"/>
  <c r="O64" i="7"/>
  <c r="N64" i="7"/>
  <c r="M64" i="7"/>
  <c r="Z63" i="7"/>
  <c r="O63" i="7"/>
  <c r="N63" i="7"/>
  <c r="M63" i="7"/>
  <c r="Z62" i="7"/>
  <c r="O62" i="7"/>
  <c r="N62" i="7"/>
  <c r="M62" i="7"/>
  <c r="Z61" i="7"/>
  <c r="O61" i="7"/>
  <c r="N61" i="7"/>
  <c r="M61" i="7"/>
  <c r="Z60" i="7"/>
  <c r="O60" i="7"/>
  <c r="N60" i="7"/>
  <c r="M60" i="7"/>
  <c r="Z59" i="7"/>
  <c r="O59" i="7"/>
  <c r="N59" i="7"/>
  <c r="M59" i="7"/>
  <c r="Z58" i="7"/>
  <c r="O58" i="7"/>
  <c r="N58" i="7"/>
  <c r="M58" i="7"/>
  <c r="Z57" i="7"/>
  <c r="O57" i="7"/>
  <c r="N57" i="7"/>
  <c r="M57" i="7"/>
  <c r="Z56" i="7"/>
  <c r="O56" i="7"/>
  <c r="N56" i="7"/>
  <c r="M56" i="7"/>
  <c r="Z55" i="7"/>
  <c r="O55" i="7"/>
  <c r="N55" i="7"/>
  <c r="M55" i="7"/>
  <c r="Z54" i="7"/>
  <c r="O54" i="7"/>
  <c r="N54" i="7"/>
  <c r="M54" i="7"/>
  <c r="Z53" i="7"/>
  <c r="O53" i="7"/>
  <c r="N53" i="7"/>
  <c r="M53" i="7"/>
  <c r="Z52" i="7"/>
  <c r="O52" i="7"/>
  <c r="N52" i="7"/>
  <c r="M52" i="7"/>
  <c r="Z51" i="7"/>
  <c r="O51" i="7"/>
  <c r="N51" i="7"/>
  <c r="M51" i="7"/>
  <c r="Z50" i="7"/>
  <c r="O50" i="7"/>
  <c r="N50" i="7"/>
  <c r="M50" i="7"/>
  <c r="Z49" i="7"/>
  <c r="O49" i="7"/>
  <c r="N49" i="7"/>
  <c r="M49" i="7"/>
  <c r="Z48" i="7"/>
  <c r="O48" i="7"/>
  <c r="N48" i="7"/>
  <c r="M48" i="7"/>
  <c r="Z47" i="7"/>
  <c r="O47" i="7"/>
  <c r="N47" i="7"/>
  <c r="M47" i="7"/>
  <c r="Z46" i="7"/>
  <c r="O46" i="7"/>
  <c r="N46" i="7"/>
  <c r="M46" i="7"/>
  <c r="Z45" i="7"/>
  <c r="O45" i="7"/>
  <c r="N45" i="7"/>
  <c r="M45" i="7"/>
  <c r="Z44" i="7"/>
  <c r="O44" i="7"/>
  <c r="N44" i="7"/>
  <c r="M44" i="7"/>
  <c r="Z43" i="7"/>
  <c r="O43" i="7"/>
  <c r="N43" i="7"/>
  <c r="M43" i="7"/>
  <c r="Z42" i="7"/>
  <c r="O42" i="7"/>
  <c r="N42" i="7"/>
  <c r="M42" i="7"/>
  <c r="Z41" i="7"/>
  <c r="O41" i="7"/>
  <c r="N41" i="7"/>
  <c r="M41" i="7"/>
  <c r="Z40" i="7"/>
  <c r="O40" i="7"/>
  <c r="N40" i="7"/>
  <c r="M40" i="7"/>
  <c r="Z39" i="7"/>
  <c r="O39" i="7"/>
  <c r="N39" i="7"/>
  <c r="M39" i="7"/>
  <c r="Z38" i="7"/>
  <c r="O38" i="7"/>
  <c r="N38" i="7"/>
  <c r="M38" i="7"/>
  <c r="Z37" i="7"/>
  <c r="O37" i="7"/>
  <c r="N37" i="7"/>
  <c r="M37" i="7"/>
  <c r="Z36" i="7"/>
  <c r="O36" i="7"/>
  <c r="N36" i="7"/>
  <c r="M36" i="7"/>
  <c r="Z35" i="7"/>
  <c r="O35" i="7"/>
  <c r="N35" i="7"/>
  <c r="M35" i="7"/>
  <c r="Z34" i="7"/>
  <c r="O34" i="7"/>
  <c r="N34" i="7"/>
  <c r="M34" i="7"/>
  <c r="Z33" i="7"/>
  <c r="O33" i="7"/>
  <c r="N33" i="7"/>
  <c r="M33" i="7"/>
  <c r="Z32" i="7"/>
  <c r="O32" i="7"/>
  <c r="N32" i="7"/>
  <c r="M32" i="7"/>
  <c r="Z31" i="7"/>
  <c r="O31" i="7"/>
  <c r="N31" i="7"/>
  <c r="M31" i="7"/>
  <c r="Z30" i="7"/>
  <c r="O30" i="7"/>
  <c r="N30" i="7"/>
  <c r="M30" i="7"/>
  <c r="Z29" i="7"/>
  <c r="O29" i="7"/>
  <c r="N29" i="7"/>
  <c r="M29" i="7"/>
  <c r="Z28" i="7"/>
  <c r="O28" i="7"/>
  <c r="N28" i="7"/>
  <c r="M28" i="7"/>
  <c r="Z27" i="7"/>
  <c r="O27" i="7"/>
  <c r="N27" i="7"/>
  <c r="M27" i="7"/>
  <c r="Z26" i="7"/>
  <c r="O26" i="7"/>
  <c r="N26" i="7"/>
  <c r="M26" i="7"/>
  <c r="Z25" i="7"/>
  <c r="O25" i="7"/>
  <c r="N25" i="7"/>
  <c r="M25" i="7"/>
  <c r="Z24" i="7"/>
  <c r="O24" i="7"/>
  <c r="N24" i="7"/>
  <c r="M24" i="7"/>
  <c r="Z23" i="7"/>
  <c r="O23" i="7"/>
  <c r="N23" i="7"/>
  <c r="M23" i="7"/>
  <c r="Z22" i="7"/>
  <c r="O22" i="7"/>
  <c r="N22" i="7"/>
  <c r="M22" i="7"/>
  <c r="Z21" i="7"/>
  <c r="O21" i="7"/>
  <c r="N21" i="7"/>
  <c r="M21" i="7"/>
  <c r="Z20" i="7"/>
  <c r="O20" i="7"/>
  <c r="N20" i="7"/>
  <c r="M20" i="7"/>
  <c r="Z19" i="7"/>
  <c r="O19" i="7"/>
  <c r="N19" i="7"/>
  <c r="M19" i="7"/>
  <c r="Z18" i="7"/>
  <c r="O18" i="7"/>
  <c r="N18" i="7"/>
  <c r="M18" i="7"/>
  <c r="Z17" i="7"/>
  <c r="O17" i="7"/>
  <c r="N17" i="7"/>
  <c r="M17" i="7"/>
  <c r="Z16" i="7"/>
  <c r="O16" i="7"/>
  <c r="N16" i="7"/>
  <c r="M16" i="7"/>
  <c r="Z15" i="7"/>
  <c r="O15" i="7"/>
  <c r="N15" i="7"/>
  <c r="M15" i="7"/>
  <c r="Z14" i="7"/>
  <c r="O14" i="7"/>
  <c r="N14" i="7"/>
  <c r="M14" i="7"/>
  <c r="Z13" i="7"/>
  <c r="O13" i="7"/>
  <c r="N13" i="7"/>
  <c r="M13" i="7"/>
  <c r="Z12" i="7"/>
  <c r="O12" i="7"/>
  <c r="N12" i="7"/>
  <c r="M12" i="7"/>
  <c r="Z11" i="7"/>
  <c r="O11" i="7"/>
  <c r="N11" i="7"/>
  <c r="M11" i="7"/>
  <c r="Z10" i="7"/>
  <c r="O10" i="7"/>
  <c r="N10" i="7"/>
  <c r="M10" i="7"/>
  <c r="Z9" i="7"/>
  <c r="O9" i="7"/>
  <c r="N9" i="7"/>
  <c r="M9" i="7"/>
  <c r="Z8" i="7"/>
  <c r="O8" i="7"/>
  <c r="N8" i="7"/>
  <c r="M8" i="7"/>
  <c r="Z7" i="7"/>
  <c r="O7" i="7"/>
  <c r="N7" i="7"/>
  <c r="M7" i="7"/>
  <c r="Z6" i="7"/>
  <c r="O6" i="7"/>
  <c r="N6" i="7"/>
  <c r="M6" i="7"/>
  <c r="Z5" i="7"/>
  <c r="O5" i="7"/>
  <c r="N5" i="7"/>
  <c r="M5" i="7"/>
  <c r="Z4" i="7"/>
  <c r="O4" i="7"/>
  <c r="N4" i="7"/>
  <c r="M4" i="7"/>
  <c r="Z3" i="7"/>
  <c r="O3" i="7"/>
  <c r="N3" i="7"/>
  <c r="M3" i="7"/>
  <c r="Z2" i="7"/>
  <c r="O2" i="7"/>
  <c r="N2" i="7"/>
  <c r="M2" i="7"/>
  <c r="Y93" i="4" l="1"/>
  <c r="X93" i="8"/>
  <c r="Z93" i="7"/>
  <c r="Z93" i="8"/>
  <c r="X93" i="7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Y93" i="6"/>
  <c r="W93" i="6"/>
  <c r="V93" i="6"/>
  <c r="U93" i="6"/>
  <c r="T93" i="6"/>
  <c r="S93" i="6"/>
  <c r="R93" i="6"/>
  <c r="Q93" i="6"/>
  <c r="P93" i="6"/>
  <c r="Z84" i="6"/>
  <c r="O84" i="6"/>
  <c r="N84" i="6"/>
  <c r="M84" i="6"/>
  <c r="Z83" i="6"/>
  <c r="O83" i="6"/>
  <c r="N83" i="6"/>
  <c r="M83" i="6"/>
  <c r="O82" i="6"/>
  <c r="N82" i="6"/>
  <c r="M82" i="6"/>
  <c r="Z81" i="6"/>
  <c r="O81" i="6"/>
  <c r="N81" i="6"/>
  <c r="M81" i="6"/>
  <c r="Z80" i="6"/>
  <c r="O80" i="6"/>
  <c r="N80" i="6"/>
  <c r="M80" i="6"/>
  <c r="Z79" i="6"/>
  <c r="O79" i="6"/>
  <c r="N79" i="6"/>
  <c r="M79" i="6"/>
  <c r="Z78" i="6"/>
  <c r="O78" i="6"/>
  <c r="N78" i="6"/>
  <c r="M78" i="6"/>
  <c r="Z77" i="6"/>
  <c r="O77" i="6"/>
  <c r="N77" i="6"/>
  <c r="M77" i="6"/>
  <c r="Z76" i="6"/>
  <c r="O76" i="6"/>
  <c r="N76" i="6"/>
  <c r="M76" i="6"/>
  <c r="Z75" i="6"/>
  <c r="O75" i="6"/>
  <c r="N75" i="6"/>
  <c r="M75" i="6"/>
  <c r="Z74" i="6"/>
  <c r="O74" i="6"/>
  <c r="N74" i="6"/>
  <c r="M74" i="6"/>
  <c r="Z73" i="6"/>
  <c r="O73" i="6"/>
  <c r="N73" i="6"/>
  <c r="M73" i="6"/>
  <c r="Z72" i="6"/>
  <c r="O72" i="6"/>
  <c r="N72" i="6"/>
  <c r="M72" i="6"/>
  <c r="Z71" i="6"/>
  <c r="O71" i="6"/>
  <c r="N71" i="6"/>
  <c r="M71" i="6"/>
  <c r="Z70" i="6"/>
  <c r="O70" i="6"/>
  <c r="N70" i="6"/>
  <c r="M70" i="6"/>
  <c r="Z69" i="6"/>
  <c r="O69" i="6"/>
  <c r="N69" i="6"/>
  <c r="M69" i="6"/>
  <c r="Z68" i="6"/>
  <c r="O68" i="6"/>
  <c r="N68" i="6"/>
  <c r="M68" i="6"/>
  <c r="Z67" i="6"/>
  <c r="O67" i="6"/>
  <c r="N67" i="6"/>
  <c r="M67" i="6"/>
  <c r="Z66" i="6"/>
  <c r="O66" i="6"/>
  <c r="N66" i="6"/>
  <c r="M66" i="6"/>
  <c r="Z65" i="6"/>
  <c r="O65" i="6"/>
  <c r="N65" i="6"/>
  <c r="M65" i="6"/>
  <c r="Z64" i="6"/>
  <c r="O64" i="6"/>
  <c r="N64" i="6"/>
  <c r="M64" i="6"/>
  <c r="Z63" i="6"/>
  <c r="O63" i="6"/>
  <c r="N63" i="6"/>
  <c r="M63" i="6"/>
  <c r="Z62" i="6"/>
  <c r="O62" i="6"/>
  <c r="N62" i="6"/>
  <c r="M62" i="6"/>
  <c r="Z61" i="6"/>
  <c r="O61" i="6"/>
  <c r="N61" i="6"/>
  <c r="M61" i="6"/>
  <c r="Z60" i="6"/>
  <c r="O60" i="6"/>
  <c r="N60" i="6"/>
  <c r="M60" i="6"/>
  <c r="Z59" i="6"/>
  <c r="O59" i="6"/>
  <c r="N59" i="6"/>
  <c r="M59" i="6"/>
  <c r="Z58" i="6"/>
  <c r="O58" i="6"/>
  <c r="N58" i="6"/>
  <c r="M58" i="6"/>
  <c r="Z57" i="6"/>
  <c r="O57" i="6"/>
  <c r="N57" i="6"/>
  <c r="M57" i="6"/>
  <c r="Z56" i="6"/>
  <c r="O56" i="6"/>
  <c r="N56" i="6"/>
  <c r="M56" i="6"/>
  <c r="Z55" i="6"/>
  <c r="O55" i="6"/>
  <c r="N55" i="6"/>
  <c r="M55" i="6"/>
  <c r="Z54" i="6"/>
  <c r="O54" i="6"/>
  <c r="N54" i="6"/>
  <c r="M54" i="6"/>
  <c r="Z53" i="6"/>
  <c r="O53" i="6"/>
  <c r="N53" i="6"/>
  <c r="M53" i="6"/>
  <c r="Z52" i="6"/>
  <c r="O52" i="6"/>
  <c r="N52" i="6"/>
  <c r="M52" i="6"/>
  <c r="Z51" i="6"/>
  <c r="O51" i="6"/>
  <c r="N51" i="6"/>
  <c r="M51" i="6"/>
  <c r="Z50" i="6"/>
  <c r="O50" i="6"/>
  <c r="N50" i="6"/>
  <c r="M50" i="6"/>
  <c r="Z49" i="6"/>
  <c r="O49" i="6"/>
  <c r="N49" i="6"/>
  <c r="M49" i="6"/>
  <c r="Z48" i="6"/>
  <c r="O48" i="6"/>
  <c r="N48" i="6"/>
  <c r="M48" i="6"/>
  <c r="Z47" i="6"/>
  <c r="O47" i="6"/>
  <c r="N47" i="6"/>
  <c r="M47" i="6"/>
  <c r="Z46" i="6"/>
  <c r="O46" i="6"/>
  <c r="N46" i="6"/>
  <c r="M46" i="6"/>
  <c r="Z45" i="6"/>
  <c r="O45" i="6"/>
  <c r="N45" i="6"/>
  <c r="M45" i="6"/>
  <c r="Z44" i="6"/>
  <c r="O44" i="6"/>
  <c r="N44" i="6"/>
  <c r="M44" i="6"/>
  <c r="Z43" i="6"/>
  <c r="O43" i="6"/>
  <c r="N43" i="6"/>
  <c r="M43" i="6"/>
  <c r="Z42" i="6"/>
  <c r="O42" i="6"/>
  <c r="N42" i="6"/>
  <c r="M42" i="6"/>
  <c r="Z41" i="6"/>
  <c r="O41" i="6"/>
  <c r="N41" i="6"/>
  <c r="M41" i="6"/>
  <c r="Z40" i="6"/>
  <c r="O40" i="6"/>
  <c r="N40" i="6"/>
  <c r="M40" i="6"/>
  <c r="Z39" i="6"/>
  <c r="O39" i="6"/>
  <c r="N39" i="6"/>
  <c r="M39" i="6"/>
  <c r="Z38" i="6"/>
  <c r="O38" i="6"/>
  <c r="N38" i="6"/>
  <c r="M38" i="6"/>
  <c r="Z37" i="6"/>
  <c r="O37" i="6"/>
  <c r="N37" i="6"/>
  <c r="M37" i="6"/>
  <c r="Z36" i="6"/>
  <c r="O36" i="6"/>
  <c r="N36" i="6"/>
  <c r="M36" i="6"/>
  <c r="Z35" i="6"/>
  <c r="O35" i="6"/>
  <c r="N35" i="6"/>
  <c r="M35" i="6"/>
  <c r="Z34" i="6"/>
  <c r="O34" i="6"/>
  <c r="N34" i="6"/>
  <c r="M34" i="6"/>
  <c r="Z33" i="6"/>
  <c r="O33" i="6"/>
  <c r="N33" i="6"/>
  <c r="M33" i="6"/>
  <c r="Z32" i="6"/>
  <c r="O32" i="6"/>
  <c r="N32" i="6"/>
  <c r="M32" i="6"/>
  <c r="Z31" i="6"/>
  <c r="O31" i="6"/>
  <c r="N31" i="6"/>
  <c r="M31" i="6"/>
  <c r="Z30" i="6"/>
  <c r="O30" i="6"/>
  <c r="N30" i="6"/>
  <c r="M30" i="6"/>
  <c r="Z29" i="6"/>
  <c r="O29" i="6"/>
  <c r="N29" i="6"/>
  <c r="M29" i="6"/>
  <c r="Z28" i="6"/>
  <c r="O28" i="6"/>
  <c r="N28" i="6"/>
  <c r="M28" i="6"/>
  <c r="Z27" i="6"/>
  <c r="O27" i="6"/>
  <c r="N27" i="6"/>
  <c r="M27" i="6"/>
  <c r="Z26" i="6"/>
  <c r="O26" i="6"/>
  <c r="N26" i="6"/>
  <c r="M26" i="6"/>
  <c r="Z25" i="6"/>
  <c r="O25" i="6"/>
  <c r="N25" i="6"/>
  <c r="M25" i="6"/>
  <c r="Z24" i="6"/>
  <c r="O24" i="6"/>
  <c r="N24" i="6"/>
  <c r="M24" i="6"/>
  <c r="Z23" i="6"/>
  <c r="O23" i="6"/>
  <c r="N23" i="6"/>
  <c r="M23" i="6"/>
  <c r="Z22" i="6"/>
  <c r="O22" i="6"/>
  <c r="N22" i="6"/>
  <c r="M22" i="6"/>
  <c r="Z21" i="6"/>
  <c r="O21" i="6"/>
  <c r="N21" i="6"/>
  <c r="M21" i="6"/>
  <c r="Z20" i="6"/>
  <c r="O20" i="6"/>
  <c r="N20" i="6"/>
  <c r="M20" i="6"/>
  <c r="Z19" i="6"/>
  <c r="O19" i="6"/>
  <c r="N19" i="6"/>
  <c r="M19" i="6"/>
  <c r="Z18" i="6"/>
  <c r="O18" i="6"/>
  <c r="N18" i="6"/>
  <c r="M18" i="6"/>
  <c r="Z17" i="6"/>
  <c r="O17" i="6"/>
  <c r="N17" i="6"/>
  <c r="M17" i="6"/>
  <c r="Z16" i="6"/>
  <c r="O16" i="6"/>
  <c r="N16" i="6"/>
  <c r="M16" i="6"/>
  <c r="Z15" i="6"/>
  <c r="O15" i="6"/>
  <c r="N15" i="6"/>
  <c r="M15" i="6"/>
  <c r="Z14" i="6"/>
  <c r="O14" i="6"/>
  <c r="N14" i="6"/>
  <c r="M14" i="6"/>
  <c r="Z13" i="6"/>
  <c r="O13" i="6"/>
  <c r="N13" i="6"/>
  <c r="M13" i="6"/>
  <c r="Z12" i="6"/>
  <c r="O12" i="6"/>
  <c r="N12" i="6"/>
  <c r="M12" i="6"/>
  <c r="Z11" i="6"/>
  <c r="O11" i="6"/>
  <c r="N11" i="6"/>
  <c r="M11" i="6"/>
  <c r="Z10" i="6"/>
  <c r="O10" i="6"/>
  <c r="N10" i="6"/>
  <c r="M10" i="6"/>
  <c r="Z9" i="6"/>
  <c r="O9" i="6"/>
  <c r="N9" i="6"/>
  <c r="M9" i="6"/>
  <c r="Z8" i="6"/>
  <c r="O8" i="6"/>
  <c r="N8" i="6"/>
  <c r="M8" i="6"/>
  <c r="Z7" i="6"/>
  <c r="O7" i="6"/>
  <c r="N7" i="6"/>
  <c r="M7" i="6"/>
  <c r="Z6" i="6"/>
  <c r="O6" i="6"/>
  <c r="N6" i="6"/>
  <c r="M6" i="6"/>
  <c r="Z5" i="6"/>
  <c r="O5" i="6"/>
  <c r="N5" i="6"/>
  <c r="M5" i="6"/>
  <c r="Z4" i="6"/>
  <c r="O4" i="6"/>
  <c r="N4" i="6"/>
  <c r="M4" i="6"/>
  <c r="Z3" i="6"/>
  <c r="O3" i="6"/>
  <c r="N3" i="6"/>
  <c r="M3" i="6"/>
  <c r="Z2" i="6"/>
  <c r="O2" i="6"/>
  <c r="N2" i="6"/>
  <c r="M2" i="6"/>
  <c r="Z93" i="6" l="1"/>
  <c r="X93" i="6"/>
  <c r="Z3" i="4" l="1"/>
  <c r="AA3" i="4" s="1"/>
  <c r="Z4" i="4"/>
  <c r="AA4" i="4" s="1"/>
  <c r="Z5" i="4"/>
  <c r="AA5" i="4" s="1"/>
  <c r="Z6" i="4"/>
  <c r="AA6" i="4" s="1"/>
  <c r="Z7" i="4"/>
  <c r="AA7" i="4" s="1"/>
  <c r="Z8" i="4"/>
  <c r="AA8" i="4" s="1"/>
  <c r="Z9" i="4"/>
  <c r="AA9" i="4" s="1"/>
  <c r="Z10" i="4"/>
  <c r="AA10" i="4" s="1"/>
  <c r="Z11" i="4"/>
  <c r="AA11" i="4" s="1"/>
  <c r="Z12" i="4"/>
  <c r="AA12" i="4" s="1"/>
  <c r="Z13" i="4"/>
  <c r="AA13" i="4" s="1"/>
  <c r="Z14" i="4"/>
  <c r="AA14" i="4" s="1"/>
  <c r="Z15" i="4"/>
  <c r="AA15" i="4" s="1"/>
  <c r="Z16" i="4"/>
  <c r="AA16" i="4" s="1"/>
  <c r="Z17" i="4"/>
  <c r="AA17" i="4" s="1"/>
  <c r="Z18" i="4"/>
  <c r="AA18" i="4" s="1"/>
  <c r="Z19" i="4"/>
  <c r="AA19" i="4" s="1"/>
  <c r="Z20" i="4"/>
  <c r="AA20" i="4" s="1"/>
  <c r="Z21" i="4"/>
  <c r="AA21" i="4" s="1"/>
  <c r="Z22" i="4"/>
  <c r="AA22" i="4" s="1"/>
  <c r="Z23" i="4"/>
  <c r="AA23" i="4" s="1"/>
  <c r="Z24" i="4"/>
  <c r="AA24" i="4" s="1"/>
  <c r="Z25" i="4"/>
  <c r="AA25" i="4" s="1"/>
  <c r="Z26" i="4"/>
  <c r="AA26" i="4" s="1"/>
  <c r="Z27" i="4"/>
  <c r="AA27" i="4" s="1"/>
  <c r="Z28" i="4"/>
  <c r="AA28" i="4" s="1"/>
  <c r="Z29" i="4"/>
  <c r="AA29" i="4" s="1"/>
  <c r="Z30" i="4"/>
  <c r="AA30" i="4" s="1"/>
  <c r="Z31" i="4"/>
  <c r="AA31" i="4" s="1"/>
  <c r="Z32" i="4"/>
  <c r="AA32" i="4" s="1"/>
  <c r="Z33" i="4"/>
  <c r="AA33" i="4" s="1"/>
  <c r="Z34" i="4"/>
  <c r="AA34" i="4" s="1"/>
  <c r="Z35" i="4"/>
  <c r="AA35" i="4" s="1"/>
  <c r="Z36" i="4"/>
  <c r="AA36" i="4" s="1"/>
  <c r="Z37" i="4"/>
  <c r="AA37" i="4" s="1"/>
  <c r="Z38" i="4"/>
  <c r="AA38" i="4" s="1"/>
  <c r="Z39" i="4"/>
  <c r="AA39" i="4" s="1"/>
  <c r="Z40" i="4"/>
  <c r="AA40" i="4" s="1"/>
  <c r="Z41" i="4"/>
  <c r="AA41" i="4" s="1"/>
  <c r="Z42" i="4"/>
  <c r="AA42" i="4" s="1"/>
  <c r="Z43" i="4"/>
  <c r="AA43" i="4" s="1"/>
  <c r="Z44" i="4"/>
  <c r="AA44" i="4" s="1"/>
  <c r="Z45" i="4"/>
  <c r="AA45" i="4" s="1"/>
  <c r="Z46" i="4"/>
  <c r="AA46" i="4" s="1"/>
  <c r="Z47" i="4"/>
  <c r="AA47" i="4" s="1"/>
  <c r="Z48" i="4"/>
  <c r="AA48" i="4" s="1"/>
  <c r="Z49" i="4"/>
  <c r="AA49" i="4" s="1"/>
  <c r="Z50" i="4"/>
  <c r="AA50" i="4" s="1"/>
  <c r="Z51" i="4"/>
  <c r="AA51" i="4" s="1"/>
  <c r="Z52" i="4"/>
  <c r="AA52" i="4" s="1"/>
  <c r="Z53" i="4"/>
  <c r="AA53" i="4" s="1"/>
  <c r="Z54" i="4"/>
  <c r="AA54" i="4" s="1"/>
  <c r="Z55" i="4"/>
  <c r="AA55" i="4" s="1"/>
  <c r="Z56" i="4"/>
  <c r="AA56" i="4" s="1"/>
  <c r="Z57" i="4"/>
  <c r="AA57" i="4" s="1"/>
  <c r="Z58" i="4"/>
  <c r="AA58" i="4" s="1"/>
  <c r="Z59" i="4"/>
  <c r="AA59" i="4" s="1"/>
  <c r="Z60" i="4"/>
  <c r="AA60" i="4" s="1"/>
  <c r="Z61" i="4"/>
  <c r="AA61" i="4" s="1"/>
  <c r="Z62" i="4"/>
  <c r="AA62" i="4" s="1"/>
  <c r="Z63" i="4"/>
  <c r="AA63" i="4" s="1"/>
  <c r="Z64" i="4"/>
  <c r="AA64" i="4" s="1"/>
  <c r="Z65" i="4"/>
  <c r="AA65" i="4" s="1"/>
  <c r="Z66" i="4"/>
  <c r="AA66" i="4" s="1"/>
  <c r="Z67" i="4"/>
  <c r="Z68" i="4"/>
  <c r="AA68" i="4" s="1"/>
  <c r="Z69" i="4"/>
  <c r="AA69" i="4" s="1"/>
  <c r="Z70" i="4"/>
  <c r="AA70" i="4" s="1"/>
  <c r="Z71" i="4"/>
  <c r="AA71" i="4" s="1"/>
  <c r="Z72" i="4"/>
  <c r="AA72" i="4" s="1"/>
  <c r="Z73" i="4"/>
  <c r="AA73" i="4" s="1"/>
  <c r="Z74" i="4"/>
  <c r="AA74" i="4" s="1"/>
  <c r="Z75" i="4"/>
  <c r="AA75" i="4" s="1"/>
  <c r="Z76" i="4"/>
  <c r="AA76" i="4" s="1"/>
  <c r="Z77" i="4"/>
  <c r="AA77" i="4" s="1"/>
  <c r="Z78" i="4"/>
  <c r="AA78" i="4" s="1"/>
  <c r="Z79" i="4"/>
  <c r="AA79" i="4" s="1"/>
  <c r="Z80" i="4"/>
  <c r="AA80" i="4" s="1"/>
  <c r="Z81" i="4"/>
  <c r="AA81" i="4" s="1"/>
  <c r="Z82" i="4"/>
  <c r="AA82" i="4" s="1"/>
  <c r="Z83" i="4"/>
  <c r="AA83" i="4" s="1"/>
  <c r="Z84" i="4"/>
  <c r="AA84" i="4" s="1"/>
  <c r="Z2" i="4"/>
  <c r="AA2" i="4" s="1"/>
  <c r="AA67" i="4" l="1"/>
  <c r="Y2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M3" i="3"/>
  <c r="N3" i="3"/>
  <c r="O3" i="3"/>
  <c r="M4" i="3"/>
  <c r="N4" i="3"/>
  <c r="O4" i="3"/>
  <c r="M5" i="3"/>
  <c r="N5" i="3"/>
  <c r="O5" i="3"/>
  <c r="M6" i="3"/>
  <c r="N6" i="3"/>
  <c r="O6" i="3"/>
  <c r="M7" i="3"/>
  <c r="N7" i="3"/>
  <c r="O7" i="3"/>
  <c r="M8" i="3"/>
  <c r="N8" i="3"/>
  <c r="O8" i="3"/>
  <c r="M9" i="3"/>
  <c r="N9" i="3"/>
  <c r="O9" i="3"/>
  <c r="M10" i="3"/>
  <c r="N10" i="3"/>
  <c r="O10" i="3"/>
  <c r="M11" i="3"/>
  <c r="N11" i="3"/>
  <c r="O11" i="3"/>
  <c r="M12" i="3"/>
  <c r="N12" i="3"/>
  <c r="O12" i="3"/>
  <c r="M13" i="3"/>
  <c r="N13" i="3"/>
  <c r="O13" i="3"/>
  <c r="M14" i="3"/>
  <c r="N14" i="3"/>
  <c r="O14" i="3"/>
  <c r="M15" i="3"/>
  <c r="N15" i="3"/>
  <c r="O15" i="3"/>
  <c r="M16" i="3"/>
  <c r="N16" i="3"/>
  <c r="O16" i="3"/>
  <c r="M17" i="3"/>
  <c r="N17" i="3"/>
  <c r="O17" i="3"/>
  <c r="M18" i="3"/>
  <c r="N18" i="3"/>
  <c r="O18" i="3"/>
  <c r="M19" i="3"/>
  <c r="N19" i="3"/>
  <c r="O19" i="3"/>
  <c r="M20" i="3"/>
  <c r="N20" i="3"/>
  <c r="O20" i="3"/>
  <c r="M21" i="3"/>
  <c r="N21" i="3"/>
  <c r="O21" i="3"/>
  <c r="M22" i="3"/>
  <c r="N22" i="3"/>
  <c r="O22" i="3"/>
  <c r="M23" i="3"/>
  <c r="N23" i="3"/>
  <c r="O23" i="3"/>
  <c r="M24" i="3"/>
  <c r="N24" i="3"/>
  <c r="O24" i="3"/>
  <c r="M25" i="3"/>
  <c r="N25" i="3"/>
  <c r="O25" i="3"/>
  <c r="M26" i="3"/>
  <c r="N26" i="3"/>
  <c r="O26" i="3"/>
  <c r="M27" i="3"/>
  <c r="N27" i="3"/>
  <c r="O27" i="3"/>
  <c r="M28" i="3"/>
  <c r="N28" i="3"/>
  <c r="O28" i="3"/>
  <c r="M29" i="3"/>
  <c r="N29" i="3"/>
  <c r="O29" i="3"/>
  <c r="M30" i="3"/>
  <c r="N30" i="3"/>
  <c r="O30" i="3"/>
  <c r="M31" i="3"/>
  <c r="N31" i="3"/>
  <c r="O31" i="3"/>
  <c r="M32" i="3"/>
  <c r="N32" i="3"/>
  <c r="O32" i="3"/>
  <c r="M33" i="3"/>
  <c r="N33" i="3"/>
  <c r="O33" i="3"/>
  <c r="M34" i="3"/>
  <c r="N34" i="3"/>
  <c r="O34" i="3"/>
  <c r="M35" i="3"/>
  <c r="N35" i="3"/>
  <c r="O35" i="3"/>
  <c r="M36" i="3"/>
  <c r="N36" i="3"/>
  <c r="O36" i="3"/>
  <c r="M37" i="3"/>
  <c r="N37" i="3"/>
  <c r="O37" i="3"/>
  <c r="M38" i="3"/>
  <c r="N38" i="3"/>
  <c r="O38" i="3"/>
  <c r="M39" i="3"/>
  <c r="N39" i="3"/>
  <c r="O39" i="3"/>
  <c r="M40" i="3"/>
  <c r="N40" i="3"/>
  <c r="O40" i="3"/>
  <c r="M41" i="3"/>
  <c r="N41" i="3"/>
  <c r="O41" i="3"/>
  <c r="M42" i="3"/>
  <c r="N42" i="3"/>
  <c r="O42" i="3"/>
  <c r="M43" i="3"/>
  <c r="N43" i="3"/>
  <c r="O43" i="3"/>
  <c r="M44" i="3"/>
  <c r="N44" i="3"/>
  <c r="O44" i="3"/>
  <c r="M45" i="3"/>
  <c r="N45" i="3"/>
  <c r="O45" i="3"/>
  <c r="M46" i="3"/>
  <c r="N46" i="3"/>
  <c r="O46" i="3"/>
  <c r="M47" i="3"/>
  <c r="N47" i="3"/>
  <c r="O47" i="3"/>
  <c r="M48" i="3"/>
  <c r="N48" i="3"/>
  <c r="O48" i="3"/>
  <c r="M49" i="3"/>
  <c r="N49" i="3"/>
  <c r="O49" i="3"/>
  <c r="M50" i="3"/>
  <c r="N50" i="3"/>
  <c r="O50" i="3"/>
  <c r="M51" i="3"/>
  <c r="N51" i="3"/>
  <c r="O51" i="3"/>
  <c r="M52" i="3"/>
  <c r="N52" i="3"/>
  <c r="O52" i="3"/>
  <c r="M53" i="3"/>
  <c r="N53" i="3"/>
  <c r="O53" i="3"/>
  <c r="M54" i="3"/>
  <c r="N54" i="3"/>
  <c r="O54" i="3"/>
  <c r="M55" i="3"/>
  <c r="N55" i="3"/>
  <c r="O55" i="3"/>
  <c r="M56" i="3"/>
  <c r="N56" i="3"/>
  <c r="O56" i="3"/>
  <c r="M57" i="3"/>
  <c r="N57" i="3"/>
  <c r="O57" i="3"/>
  <c r="M58" i="3"/>
  <c r="N58" i="3"/>
  <c r="O58" i="3"/>
  <c r="M59" i="3"/>
  <c r="N59" i="3"/>
  <c r="O59" i="3"/>
  <c r="M60" i="3"/>
  <c r="N60" i="3"/>
  <c r="O60" i="3"/>
  <c r="M61" i="3"/>
  <c r="N61" i="3"/>
  <c r="O61" i="3"/>
  <c r="M62" i="3"/>
  <c r="N62" i="3"/>
  <c r="O62" i="3"/>
  <c r="M63" i="3"/>
  <c r="N63" i="3"/>
  <c r="O63" i="3"/>
  <c r="M64" i="3"/>
  <c r="N64" i="3"/>
  <c r="O64" i="3"/>
  <c r="M65" i="3"/>
  <c r="N65" i="3"/>
  <c r="O65" i="3"/>
  <c r="M66" i="3"/>
  <c r="N66" i="3"/>
  <c r="O66" i="3"/>
  <c r="M67" i="3"/>
  <c r="N67" i="3"/>
  <c r="O67" i="3"/>
  <c r="M68" i="3"/>
  <c r="N68" i="3"/>
  <c r="O68" i="3"/>
  <c r="M69" i="3"/>
  <c r="N69" i="3"/>
  <c r="O69" i="3"/>
  <c r="M70" i="3"/>
  <c r="N70" i="3"/>
  <c r="O70" i="3"/>
  <c r="M71" i="3"/>
  <c r="N71" i="3"/>
  <c r="O71" i="3"/>
  <c r="M72" i="3"/>
  <c r="N72" i="3"/>
  <c r="O72" i="3"/>
  <c r="M73" i="3"/>
  <c r="N73" i="3"/>
  <c r="O73" i="3"/>
  <c r="M74" i="3"/>
  <c r="N74" i="3"/>
  <c r="O74" i="3"/>
  <c r="M75" i="3"/>
  <c r="N75" i="3"/>
  <c r="O75" i="3"/>
  <c r="M76" i="3"/>
  <c r="N76" i="3"/>
  <c r="O76" i="3"/>
  <c r="M77" i="3"/>
  <c r="N77" i="3"/>
  <c r="O77" i="3"/>
  <c r="M78" i="3"/>
  <c r="N78" i="3"/>
  <c r="O78" i="3"/>
  <c r="M79" i="3"/>
  <c r="N79" i="3"/>
  <c r="O79" i="3"/>
  <c r="M80" i="3"/>
  <c r="N80" i="3"/>
  <c r="O80" i="3"/>
  <c r="M81" i="3"/>
  <c r="N81" i="3"/>
  <c r="O81" i="3"/>
  <c r="M82" i="3"/>
  <c r="N82" i="3"/>
  <c r="O82" i="3"/>
  <c r="M83" i="3"/>
  <c r="N83" i="3"/>
  <c r="O83" i="3"/>
  <c r="M84" i="3"/>
  <c r="N84" i="3"/>
  <c r="O84" i="3"/>
  <c r="O83" i="2"/>
  <c r="N83" i="2"/>
  <c r="M83" i="2"/>
  <c r="M3" i="2"/>
  <c r="N3" i="2"/>
  <c r="O3" i="2"/>
  <c r="M4" i="2"/>
  <c r="N4" i="2"/>
  <c r="O4" i="2"/>
  <c r="M5" i="2"/>
  <c r="N5" i="2"/>
  <c r="O5" i="2"/>
  <c r="M6" i="2"/>
  <c r="N6" i="2"/>
  <c r="O6" i="2"/>
  <c r="M7" i="2"/>
  <c r="N7" i="2"/>
  <c r="O7" i="2"/>
  <c r="M8" i="2"/>
  <c r="N8" i="2"/>
  <c r="O8" i="2"/>
  <c r="M9" i="2"/>
  <c r="N9" i="2"/>
  <c r="O9" i="2"/>
  <c r="M10" i="2"/>
  <c r="N10" i="2"/>
  <c r="O10" i="2"/>
  <c r="M11" i="2"/>
  <c r="N11" i="2"/>
  <c r="O11" i="2"/>
  <c r="M12" i="2"/>
  <c r="N12" i="2"/>
  <c r="O12" i="2"/>
  <c r="M13" i="2"/>
  <c r="N13" i="2"/>
  <c r="O13" i="2"/>
  <c r="M14" i="2"/>
  <c r="N14" i="2"/>
  <c r="O14" i="2"/>
  <c r="M15" i="2"/>
  <c r="N15" i="2"/>
  <c r="O15" i="2"/>
  <c r="M16" i="2"/>
  <c r="N16" i="2"/>
  <c r="O16" i="2"/>
  <c r="M17" i="2"/>
  <c r="N17" i="2"/>
  <c r="O17" i="2"/>
  <c r="M18" i="2"/>
  <c r="N18" i="2"/>
  <c r="O18" i="2"/>
  <c r="M19" i="2"/>
  <c r="N19" i="2"/>
  <c r="O19" i="2"/>
  <c r="M20" i="2"/>
  <c r="N20" i="2"/>
  <c r="O20" i="2"/>
  <c r="M21" i="2"/>
  <c r="N21" i="2"/>
  <c r="O21" i="2"/>
  <c r="M22" i="2"/>
  <c r="N22" i="2"/>
  <c r="O22" i="2"/>
  <c r="M23" i="2"/>
  <c r="N23" i="2"/>
  <c r="O23" i="2"/>
  <c r="M24" i="2"/>
  <c r="N24" i="2"/>
  <c r="O24" i="2"/>
  <c r="M25" i="2"/>
  <c r="N25" i="2"/>
  <c r="O25" i="2"/>
  <c r="M26" i="2"/>
  <c r="N26" i="2"/>
  <c r="O26" i="2"/>
  <c r="M27" i="2"/>
  <c r="N27" i="2"/>
  <c r="O27" i="2"/>
  <c r="M28" i="2"/>
  <c r="N28" i="2"/>
  <c r="O28" i="2"/>
  <c r="M29" i="2"/>
  <c r="N29" i="2"/>
  <c r="O29" i="2"/>
  <c r="M30" i="2"/>
  <c r="N30" i="2"/>
  <c r="O30" i="2"/>
  <c r="M31" i="2"/>
  <c r="N31" i="2"/>
  <c r="O31" i="2"/>
  <c r="M32" i="2"/>
  <c r="N32" i="2"/>
  <c r="O32" i="2"/>
  <c r="M33" i="2"/>
  <c r="N33" i="2"/>
  <c r="O33" i="2"/>
  <c r="M34" i="2"/>
  <c r="N34" i="2"/>
  <c r="O34" i="2"/>
  <c r="M35" i="2"/>
  <c r="N35" i="2"/>
  <c r="O35" i="2"/>
  <c r="M36" i="2"/>
  <c r="N36" i="2"/>
  <c r="O36" i="2"/>
  <c r="M37" i="2"/>
  <c r="N37" i="2"/>
  <c r="O37" i="2"/>
  <c r="M38" i="2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3" i="2"/>
  <c r="N43" i="2"/>
  <c r="O43" i="2"/>
  <c r="M44" i="2"/>
  <c r="N44" i="2"/>
  <c r="O44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1" i="2"/>
  <c r="N51" i="2"/>
  <c r="O51" i="2"/>
  <c r="M52" i="2"/>
  <c r="N52" i="2"/>
  <c r="O52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N58" i="2"/>
  <c r="O58" i="2"/>
  <c r="M59" i="2"/>
  <c r="N59" i="2"/>
  <c r="O59" i="2"/>
  <c r="M60" i="2"/>
  <c r="N60" i="2"/>
  <c r="O60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7" i="2"/>
  <c r="N67" i="2"/>
  <c r="O67" i="2"/>
  <c r="M68" i="2"/>
  <c r="N68" i="2"/>
  <c r="O68" i="2"/>
  <c r="M69" i="2"/>
  <c r="N69" i="2"/>
  <c r="O69" i="2"/>
  <c r="M70" i="2"/>
  <c r="N70" i="2"/>
  <c r="O70" i="2"/>
  <c r="M71" i="2"/>
  <c r="N71" i="2"/>
  <c r="O71" i="2"/>
  <c r="M72" i="2"/>
  <c r="N72" i="2"/>
  <c r="O72" i="2"/>
  <c r="M73" i="2"/>
  <c r="N73" i="2"/>
  <c r="O73" i="2"/>
  <c r="M74" i="2"/>
  <c r="N74" i="2"/>
  <c r="O74" i="2"/>
  <c r="M75" i="2"/>
  <c r="N75" i="2"/>
  <c r="O75" i="2"/>
  <c r="M76" i="2"/>
  <c r="N76" i="2"/>
  <c r="O76" i="2"/>
  <c r="M77" i="2"/>
  <c r="N77" i="2"/>
  <c r="O77" i="2"/>
  <c r="M78" i="2"/>
  <c r="N78" i="2"/>
  <c r="O78" i="2"/>
  <c r="M79" i="2"/>
  <c r="N79" i="2"/>
  <c r="O79" i="2"/>
  <c r="M80" i="2"/>
  <c r="N80" i="2"/>
  <c r="O80" i="2"/>
  <c r="M81" i="2"/>
  <c r="N81" i="2"/>
  <c r="O81" i="2"/>
  <c r="M82" i="2"/>
  <c r="N82" i="2"/>
  <c r="O82" i="2"/>
  <c r="M84" i="2"/>
  <c r="N84" i="2"/>
  <c r="O84" i="2"/>
  <c r="M3" i="1"/>
  <c r="N3" i="1"/>
  <c r="O3" i="1"/>
  <c r="M4" i="1"/>
  <c r="N4" i="1"/>
  <c r="O4" i="1"/>
  <c r="M5" i="1"/>
  <c r="N5" i="1"/>
  <c r="O5" i="1"/>
  <c r="M6" i="1"/>
  <c r="N6" i="1"/>
  <c r="O6" i="1"/>
  <c r="M7" i="1"/>
  <c r="N7" i="1"/>
  <c r="O7" i="1"/>
  <c r="M8" i="1"/>
  <c r="N8" i="1"/>
  <c r="O8" i="1"/>
  <c r="M9" i="1"/>
  <c r="N9" i="1"/>
  <c r="O9" i="1"/>
  <c r="M10" i="1"/>
  <c r="N10" i="1"/>
  <c r="O10" i="1"/>
  <c r="M11" i="1"/>
  <c r="N11" i="1"/>
  <c r="O11" i="1"/>
  <c r="M12" i="1"/>
  <c r="N12" i="1"/>
  <c r="O12" i="1"/>
  <c r="M13" i="1"/>
  <c r="N13" i="1"/>
  <c r="O13" i="1"/>
  <c r="M14" i="1"/>
  <c r="N14" i="1"/>
  <c r="O14" i="1"/>
  <c r="M15" i="1"/>
  <c r="N15" i="1"/>
  <c r="O15" i="1"/>
  <c r="M16" i="1"/>
  <c r="N16" i="1"/>
  <c r="O16" i="1"/>
  <c r="M17" i="1"/>
  <c r="N17" i="1"/>
  <c r="O17" i="1"/>
  <c r="M18" i="1"/>
  <c r="N18" i="1"/>
  <c r="O18" i="1"/>
  <c r="M19" i="1"/>
  <c r="N19" i="1"/>
  <c r="O19" i="1"/>
  <c r="M20" i="1"/>
  <c r="N20" i="1"/>
  <c r="O20" i="1"/>
  <c r="M21" i="1"/>
  <c r="N21" i="1"/>
  <c r="O21" i="1"/>
  <c r="M22" i="1"/>
  <c r="N22" i="1"/>
  <c r="O22" i="1"/>
  <c r="M23" i="1"/>
  <c r="N23" i="1"/>
  <c r="O23" i="1"/>
  <c r="M24" i="1"/>
  <c r="N24" i="1"/>
  <c r="O24" i="1"/>
  <c r="M25" i="1"/>
  <c r="N25" i="1"/>
  <c r="O25" i="1"/>
  <c r="M26" i="1"/>
  <c r="N26" i="1"/>
  <c r="O26" i="1"/>
  <c r="M27" i="1"/>
  <c r="N27" i="1"/>
  <c r="O27" i="1"/>
  <c r="M28" i="1"/>
  <c r="N28" i="1"/>
  <c r="O28" i="1"/>
  <c r="M29" i="1"/>
  <c r="N29" i="1"/>
  <c r="O29" i="1"/>
  <c r="M30" i="1"/>
  <c r="N30" i="1"/>
  <c r="O30" i="1"/>
  <c r="M31" i="1"/>
  <c r="N31" i="1"/>
  <c r="O31" i="1"/>
  <c r="M32" i="1"/>
  <c r="N32" i="1"/>
  <c r="O32" i="1"/>
  <c r="M33" i="1"/>
  <c r="N33" i="1"/>
  <c r="O33" i="1"/>
  <c r="M34" i="1"/>
  <c r="N34" i="1"/>
  <c r="O34" i="1"/>
  <c r="M35" i="1"/>
  <c r="N35" i="1"/>
  <c r="O35" i="1"/>
  <c r="M36" i="1"/>
  <c r="N36" i="1"/>
  <c r="O36" i="1"/>
  <c r="M37" i="1"/>
  <c r="N37" i="1"/>
  <c r="O37" i="1"/>
  <c r="M38" i="1"/>
  <c r="N38" i="1"/>
  <c r="O38" i="1"/>
  <c r="M39" i="1"/>
  <c r="N39" i="1"/>
  <c r="O39" i="1"/>
  <c r="M40" i="1"/>
  <c r="N40" i="1"/>
  <c r="O40" i="1"/>
  <c r="M41" i="1"/>
  <c r="N41" i="1"/>
  <c r="O41" i="1"/>
  <c r="M42" i="1"/>
  <c r="N42" i="1"/>
  <c r="O42" i="1"/>
  <c r="M43" i="1"/>
  <c r="N43" i="1"/>
  <c r="O43" i="1"/>
  <c r="M44" i="1"/>
  <c r="N44" i="1"/>
  <c r="O44" i="1"/>
  <c r="M45" i="1"/>
  <c r="N45" i="1"/>
  <c r="O45" i="1"/>
  <c r="M46" i="1"/>
  <c r="N46" i="1"/>
  <c r="O46" i="1"/>
  <c r="M47" i="1"/>
  <c r="N47" i="1"/>
  <c r="O47" i="1"/>
  <c r="M48" i="1"/>
  <c r="N48" i="1"/>
  <c r="O48" i="1"/>
  <c r="M49" i="1"/>
  <c r="N49" i="1"/>
  <c r="O49" i="1"/>
  <c r="M50" i="1"/>
  <c r="N50" i="1"/>
  <c r="O50" i="1"/>
  <c r="M51" i="1"/>
  <c r="N51" i="1"/>
  <c r="O51" i="1"/>
  <c r="M52" i="1"/>
  <c r="N52" i="1"/>
  <c r="O52" i="1"/>
  <c r="M53" i="1"/>
  <c r="N53" i="1"/>
  <c r="O53" i="1"/>
  <c r="M54" i="1"/>
  <c r="N54" i="1"/>
  <c r="O54" i="1"/>
  <c r="M55" i="1"/>
  <c r="N55" i="1"/>
  <c r="O55" i="1"/>
  <c r="M56" i="1"/>
  <c r="N56" i="1"/>
  <c r="O56" i="1"/>
  <c r="M57" i="1"/>
  <c r="N57" i="1"/>
  <c r="O57" i="1"/>
  <c r="M58" i="1"/>
  <c r="N58" i="1"/>
  <c r="O58" i="1"/>
  <c r="M59" i="1"/>
  <c r="N59" i="1"/>
  <c r="O59" i="1"/>
  <c r="M60" i="1"/>
  <c r="N60" i="1"/>
  <c r="O60" i="1"/>
  <c r="M61" i="1"/>
  <c r="N61" i="1"/>
  <c r="O61" i="1"/>
  <c r="M62" i="1"/>
  <c r="N62" i="1"/>
  <c r="O62" i="1"/>
  <c r="M63" i="1"/>
  <c r="N63" i="1"/>
  <c r="O63" i="1"/>
  <c r="M64" i="1"/>
  <c r="N64" i="1"/>
  <c r="O64" i="1"/>
  <c r="M65" i="1"/>
  <c r="N65" i="1"/>
  <c r="O65" i="1"/>
  <c r="M66" i="1"/>
  <c r="N66" i="1"/>
  <c r="O66" i="1"/>
  <c r="M67" i="1"/>
  <c r="N67" i="1"/>
  <c r="O67" i="1"/>
  <c r="M68" i="1"/>
  <c r="N68" i="1"/>
  <c r="O68" i="1"/>
  <c r="M69" i="1"/>
  <c r="N69" i="1"/>
  <c r="O69" i="1"/>
  <c r="M70" i="1"/>
  <c r="N70" i="1"/>
  <c r="O70" i="1"/>
  <c r="M71" i="1"/>
  <c r="N71" i="1"/>
  <c r="O71" i="1"/>
  <c r="M72" i="1"/>
  <c r="N72" i="1"/>
  <c r="O72" i="1"/>
  <c r="M73" i="1"/>
  <c r="N73" i="1"/>
  <c r="O73" i="1"/>
  <c r="M74" i="1"/>
  <c r="N74" i="1"/>
  <c r="O74" i="1"/>
  <c r="M75" i="1"/>
  <c r="N75" i="1"/>
  <c r="O75" i="1"/>
  <c r="M76" i="1"/>
  <c r="N76" i="1"/>
  <c r="O76" i="1"/>
  <c r="M77" i="1"/>
  <c r="N77" i="1"/>
  <c r="O77" i="1"/>
  <c r="M78" i="1"/>
  <c r="N78" i="1"/>
  <c r="O78" i="1"/>
  <c r="M79" i="1"/>
  <c r="N79" i="1"/>
  <c r="O79" i="1"/>
  <c r="M80" i="1"/>
  <c r="N80" i="1"/>
  <c r="O80" i="1"/>
  <c r="M81" i="1"/>
  <c r="N81" i="1"/>
  <c r="O81" i="1"/>
  <c r="M82" i="1"/>
  <c r="N82" i="1"/>
  <c r="O82" i="1"/>
  <c r="M83" i="1"/>
  <c r="N83" i="1"/>
  <c r="O83" i="1"/>
  <c r="M84" i="1"/>
  <c r="N84" i="1"/>
  <c r="O84" i="1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Y93" i="3"/>
  <c r="W93" i="3"/>
  <c r="V93" i="3"/>
  <c r="U93" i="3"/>
  <c r="T93" i="3"/>
  <c r="S93" i="3"/>
  <c r="R93" i="3"/>
  <c r="Q93" i="3"/>
  <c r="P93" i="3"/>
  <c r="X93" i="3" s="1"/>
  <c r="Z84" i="3"/>
  <c r="Z83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O2" i="3"/>
  <c r="N2" i="3"/>
  <c r="M2" i="3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Y93" i="2"/>
  <c r="W93" i="2"/>
  <c r="V93" i="2"/>
  <c r="U93" i="2"/>
  <c r="T93" i="2"/>
  <c r="S93" i="2"/>
  <c r="R93" i="2"/>
  <c r="Q93" i="2"/>
  <c r="P93" i="2"/>
  <c r="Z84" i="2"/>
  <c r="Z83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Z3" i="2"/>
  <c r="Z2" i="2"/>
  <c r="O2" i="2"/>
  <c r="N2" i="2"/>
  <c r="M2" i="2"/>
  <c r="Y93" i="1"/>
  <c r="W93" i="1"/>
  <c r="V93" i="1"/>
  <c r="U93" i="1"/>
  <c r="T93" i="1"/>
  <c r="S93" i="1"/>
  <c r="R93" i="1"/>
  <c r="Q93" i="1"/>
  <c r="P93" i="1"/>
  <c r="Z84" i="1"/>
  <c r="Z83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  <c r="O2" i="1"/>
  <c r="N2" i="1"/>
  <c r="M2" i="1"/>
  <c r="X93" i="1" l="1"/>
  <c r="Z93" i="3"/>
  <c r="X93" i="2"/>
  <c r="Z93" i="2"/>
  <c r="Z93" i="1"/>
</calcChain>
</file>

<file path=xl/comments1.xml><?xml version="1.0" encoding="utf-8"?>
<comments xmlns="http://schemas.openxmlformats.org/spreadsheetml/2006/main">
  <authors>
    <author>123</author>
  </authors>
  <commentList>
    <comment ref="D48" authorId="0" shapeId="0">
      <text>
        <r>
          <rPr>
            <b/>
            <sz val="9"/>
            <color indexed="81"/>
            <rFont val="Tahoma"/>
            <family val="2"/>
          </rPr>
          <t>baja operativa del canino</t>
        </r>
      </text>
    </comment>
  </commentList>
</comments>
</file>

<file path=xl/sharedStrings.xml><?xml version="1.0" encoding="utf-8"?>
<sst xmlns="http://schemas.openxmlformats.org/spreadsheetml/2006/main" count="6475" uniqueCount="496">
  <si>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</si>
  <si>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</si>
  <si>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</si>
  <si>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</si>
  <si>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</si>
  <si>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</si>
  <si>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</si>
  <si>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</si>
  <si>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</si>
  <si>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</si>
  <si>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</si>
  <si>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>MANEJADOR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</si>
  <si>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</si>
  <si>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</si>
  <si>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</si>
  <si>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</si>
  <si>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</si>
  <si>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</si>
  <si>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</si>
  <si>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</si>
  <si>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</si>
  <si>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</si>
  <si>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</si>
  <si>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% DE EFECTIVIDAD </t>
  </si>
  <si>
    <t xml:space="preserve">EQUIPAJES MARCADOS  </t>
  </si>
  <si>
    <t>KG TOTALES DECOMISADOS</t>
  </si>
  <si>
    <t>% DE EFECTIVIDAD 2</t>
  </si>
  <si>
    <t>MANEJADORES</t>
  </si>
  <si>
    <t>ESTADO DE SALUD CANINOS</t>
  </si>
  <si>
    <t>OBSERVACIONES</t>
  </si>
  <si>
    <t>HALLAZGO DESTACADO</t>
  </si>
  <si>
    <t>PLAGA DETECTADA</t>
  </si>
  <si>
    <t>IMAGEN DE REFERENCIA (WEB)</t>
  </si>
  <si>
    <t xml:space="preserve">IMAGEN PORPORCIONADA POR LA OISA </t>
  </si>
  <si>
    <t>OISA</t>
  </si>
  <si>
    <t>Aguascalientes</t>
  </si>
  <si>
    <t>Quency</t>
  </si>
  <si>
    <t>G23, G38</t>
  </si>
  <si>
    <t>AVID*600*066*378</t>
  </si>
  <si>
    <t>CASA HOGAR IFA</t>
  </si>
  <si>
    <t>ING. JUAN DANIEL OLMOS URZÚA</t>
  </si>
  <si>
    <t>Buena</t>
  </si>
  <si>
    <t xml:space="preserve">PADECIMIENTOS Y/O ENFERMEDADES  CUBIERTOS  POR GASTOS DE OPERACIÓN. </t>
  </si>
  <si>
    <t>Baja Cañifornia</t>
  </si>
  <si>
    <t>Ensenada</t>
  </si>
  <si>
    <t>Widow</t>
  </si>
  <si>
    <t>G47</t>
  </si>
  <si>
    <t>AVID*606*925*034</t>
  </si>
  <si>
    <t>DONACION PARTICULAR</t>
  </si>
  <si>
    <t>BIOL. NANCY PAOLA CRUZ SANCHEZ</t>
  </si>
  <si>
    <t>Baja California</t>
  </si>
  <si>
    <t>Tijuana</t>
  </si>
  <si>
    <t>Inka</t>
  </si>
  <si>
    <t>G10, G28</t>
  </si>
  <si>
    <t>AVID *003*844*341</t>
  </si>
  <si>
    <t>DONACIÓN PARTICULAR</t>
  </si>
  <si>
    <t>BIOL. LUIS MARTINEZ PARA</t>
  </si>
  <si>
    <t xml:space="preserve">PADECIMIENTOS CRONICOS DEGENERATIVOS Y HALLAZGOS DEL ANALISIS DE LOS ESTUDIOS DE LABORATORIO ANUALES PREVENTIVOS EN LA MAYORIA EL TRATAMIENTO ES EL CAMBIO DE ALIMENTO DE FORMA VITALICIA O POR PERIODO DE TIEMPO ESTABLECIDO DEPENDIENDO DEL CASO (ALIMENTOS PROPORCIONADOS POR LA ESCUELA CANINA (J/D, Z/D, C/D, K/D).. </t>
  </si>
  <si>
    <t>wera</t>
  </si>
  <si>
    <t>G 40</t>
  </si>
  <si>
    <t>AVID*603*085*068</t>
  </si>
  <si>
    <t>BIOL. PAOLA FUENTES SALINAS</t>
  </si>
  <si>
    <t>WINK</t>
  </si>
  <si>
    <t>AVID*603*624*365</t>
  </si>
  <si>
    <t>ALBERGUE</t>
  </si>
  <si>
    <t>ING. PEDRO CESAR YAÑES ARENAS</t>
  </si>
  <si>
    <t>Baja California Sur</t>
  </si>
  <si>
    <t>San José del Cabo</t>
  </si>
  <si>
    <t>Masaru</t>
  </si>
  <si>
    <t>G19, G23</t>
  </si>
  <si>
    <t>AVID*842*113*380</t>
  </si>
  <si>
    <t>BIOL. DANIELA INES GARFIAS PACHECO</t>
  </si>
  <si>
    <t>Ohana</t>
  </si>
  <si>
    <t>G24</t>
  </si>
  <si>
    <t>AVID*844*598*079</t>
  </si>
  <si>
    <t>MVZ. VERONICA GARCIA CARDIEL</t>
  </si>
  <si>
    <t>Mala</t>
  </si>
  <si>
    <t>Unkas</t>
  </si>
  <si>
    <t>G34</t>
  </si>
  <si>
    <t>AVID*600*050*557
603*091*628</t>
  </si>
  <si>
    <t>HUELLITAS AMECAMECA A.C</t>
  </si>
  <si>
    <t>MVZ. MARIA ELENA MONICA PAPAQUI GONZALEZ</t>
  </si>
  <si>
    <t>Regular</t>
  </si>
  <si>
    <t xml:space="preserve">INFLAMACIÓN CARA, ALERGIA, POSIBLE TUMOR. </t>
  </si>
  <si>
    <t>CDMX</t>
  </si>
  <si>
    <t>Aduana de Carga</t>
  </si>
  <si>
    <t>Iby</t>
  </si>
  <si>
    <t>G14</t>
  </si>
  <si>
    <t>AVID*026*637*569</t>
  </si>
  <si>
    <t>ALBERGUE "PROTECTORA NACIONAL DE ANIMALES, A.C."</t>
  </si>
  <si>
    <t>BIOL. FATIMA TORRES GARCIA</t>
  </si>
  <si>
    <t xml:space="preserve">DISPLASIA DE CADERA. </t>
  </si>
  <si>
    <t>Petit</t>
  </si>
  <si>
    <t>G22, G27</t>
  </si>
  <si>
    <t>AVID*844*599*062</t>
  </si>
  <si>
    <t>FUNDACION MANUEL ROSADA CUELLAR</t>
  </si>
  <si>
    <t>BIOL. YAMILET SALINAS VARGAS</t>
  </si>
  <si>
    <t>AICM</t>
  </si>
  <si>
    <t>Tika</t>
  </si>
  <si>
    <t>AVID*603*632*292</t>
  </si>
  <si>
    <t>MVZ. JOEL  GARCIA AGUILAR</t>
  </si>
  <si>
    <t xml:space="preserve">MATERIAL VEGETAL </t>
  </si>
  <si>
    <t>T1-T2</t>
  </si>
  <si>
    <t>19 S</t>
  </si>
  <si>
    <t>DiecinueveS</t>
  </si>
  <si>
    <t>AVID*842*107*260</t>
  </si>
  <si>
    <t>ASOCIACIÓN CIVIL MUNDO PATITAS</t>
  </si>
  <si>
    <t>MVZ. ELBERT MORALES SOLORZANO</t>
  </si>
  <si>
    <t>Jako</t>
  </si>
  <si>
    <t>G17, G33</t>
  </si>
  <si>
    <t>AVID*026*627*842</t>
  </si>
  <si>
    <t>MVZ. CAROL IVETTE MORENO VALLEJO</t>
  </si>
  <si>
    <t xml:space="preserve">NODULO EN MASLO DE LA COLA, EN OBSERVACIÓN. </t>
  </si>
  <si>
    <t>Kimberly</t>
  </si>
  <si>
    <t>G17, G26</t>
  </si>
  <si>
    <t>AVID*009*769*621</t>
  </si>
  <si>
    <t>CLINICA SHAMBALA</t>
  </si>
  <si>
    <t>MVZ. OMAR MONTES DE OCA</t>
  </si>
  <si>
    <t>Onix</t>
  </si>
  <si>
    <t>G21, G26</t>
  </si>
  <si>
    <t>AVID*844*592*621</t>
  </si>
  <si>
    <t>CENTRO DE ATENCIÓN  CANINA DE ECATEPEC DE MORELOS</t>
  </si>
  <si>
    <t>MVZ. PATRICIA OCAMPO LUVIANO</t>
  </si>
  <si>
    <t>MAIZ, FRUTA FRESCA Y CACAHUATE CON PLAGA</t>
  </si>
  <si>
    <t>PENDIENTE IDENTIFICACIÓN</t>
  </si>
  <si>
    <t>Onza</t>
  </si>
  <si>
    <t>AVID*844*593*837</t>
  </si>
  <si>
    <t>BIENESTAR HUMANO, PROTECCION ANIMAL Y RESCATE ECOLOGICO</t>
  </si>
  <si>
    <t>MVZ. MAYTE SOFIA TONTLE RENTERÍA</t>
  </si>
  <si>
    <t xml:space="preserve"> MVZ. Mayte Sofía Tontle Rentería</t>
  </si>
  <si>
    <t>Orion</t>
  </si>
  <si>
    <t>G21</t>
  </si>
  <si>
    <t>AVID*844*593*541</t>
  </si>
  <si>
    <t>REFUGIO PATITAS TUZAS HIDALGO</t>
  </si>
  <si>
    <t>BIOL. SAMUEL MARQUEZ BAUTISTA</t>
  </si>
  <si>
    <t xml:space="preserve">CACAHUATE CON PLAGA </t>
  </si>
  <si>
    <t>Pixie</t>
  </si>
  <si>
    <t>G22</t>
  </si>
  <si>
    <t>AVID*844*601*619</t>
  </si>
  <si>
    <t>MVZ. ROCIO MAGDALENA JUAREZ LOPEZ</t>
  </si>
  <si>
    <t>DERMATITIS ATOPICA. EN OBSERVACIÓN</t>
  </si>
  <si>
    <t>Qori</t>
  </si>
  <si>
    <t>G23, G26</t>
  </si>
  <si>
    <t>AVID*844*594*541</t>
  </si>
  <si>
    <t>MVZ. GUADALUPE MONSERRAT GARCIA BECERRIL</t>
  </si>
  <si>
    <t xml:space="preserve">DESGASTE DE INCISIVOS. </t>
  </si>
  <si>
    <t>FRIJOL EN GRANO CON PLAGA</t>
  </si>
  <si>
    <t>Sica</t>
  </si>
  <si>
    <t>G20, G22</t>
  </si>
  <si>
    <t>AVID* 840*052*890</t>
  </si>
  <si>
    <t>MVZ. ANGEL LUIS VAZQUEZ MARTINEZ</t>
  </si>
  <si>
    <t>Tlaloc</t>
  </si>
  <si>
    <t>G38</t>
  </si>
  <si>
    <t>AVID*603*023*018</t>
  </si>
  <si>
    <t>MVZ. LYSSETTE LOYOLA SUAREZ</t>
  </si>
  <si>
    <t>Tuza</t>
  </si>
  <si>
    <t>AVID*603*614*263</t>
  </si>
  <si>
    <t>ING. JACOB BORGONIO MOCIÑOS</t>
  </si>
  <si>
    <t>Valquiria</t>
  </si>
  <si>
    <t>G35</t>
  </si>
  <si>
    <t>AVID*603*082*025</t>
  </si>
  <si>
    <t>ING. ROSARIO SANCHEZ MARTINEZ</t>
  </si>
  <si>
    <t xml:space="preserve">Buena </t>
  </si>
  <si>
    <t>FRIJOL</t>
  </si>
  <si>
    <t>Vera</t>
  </si>
  <si>
    <t>AVID*603*632*337</t>
  </si>
  <si>
    <t>BIOL. FRANCISCO JAVIER LECHUGA FALCÓN</t>
  </si>
  <si>
    <t>MANGO</t>
  </si>
  <si>
    <t>T1-T5</t>
  </si>
  <si>
    <t>Pocker</t>
  </si>
  <si>
    <t>G22, G33</t>
  </si>
  <si>
    <t>AVID*844*598*309</t>
  </si>
  <si>
    <t>BIOL. MARIA DEL CONSUELO RIVERA GOMEZ</t>
  </si>
  <si>
    <t>T1-T7</t>
  </si>
  <si>
    <t>Titan</t>
  </si>
  <si>
    <t>G33</t>
  </si>
  <si>
    <t>AVID*600*068*524</t>
  </si>
  <si>
    <t>ONG</t>
  </si>
  <si>
    <t>BIOL. FERNANDA HATZIRI GARCIA ARIAS</t>
  </si>
  <si>
    <t xml:space="preserve">DERMATITIS, DIARREA. </t>
  </si>
  <si>
    <t>FRIJOL CON PLAGA</t>
  </si>
  <si>
    <t>Handy</t>
  </si>
  <si>
    <t>G12, G13, G46</t>
  </si>
  <si>
    <t>AVID*010*096*561</t>
  </si>
  <si>
    <t xml:space="preserve">MVZ. JOSE ANTONIO RINCÓN DELGADO </t>
  </si>
  <si>
    <t>Chiapas</t>
  </si>
  <si>
    <t>Ciudad Cuauhtémoc</t>
  </si>
  <si>
    <t>Jackson</t>
  </si>
  <si>
    <t>G17</t>
  </si>
  <si>
    <t>AVID*010*086*884</t>
  </si>
  <si>
    <t>ING. LUIS ALEJANDRO MORA</t>
  </si>
  <si>
    <t>Se reporta que por falta de servicio del vehiculo no se ha podido trasladar a la unidad canina a laborar.</t>
  </si>
  <si>
    <t>Ciudad Hidalgo</t>
  </si>
  <si>
    <t>Qenny</t>
  </si>
  <si>
    <t>G23</t>
  </si>
  <si>
    <t>AVID*600*048*590</t>
  </si>
  <si>
    <t>ALBERGUE EN BUSCA DE UN HOGAR</t>
  </si>
  <si>
    <t>ING. FRANKLIN ALFREDO ARREOLA CRUZ</t>
  </si>
  <si>
    <t>Chihuahua</t>
  </si>
  <si>
    <t>Ciudad Juárez</t>
  </si>
  <si>
    <t>Shiro</t>
  </si>
  <si>
    <t>G29, G34</t>
  </si>
  <si>
    <t>AVID*600*047*287</t>
  </si>
  <si>
    <t>REFUGIO MEMO JIMENEZ A.C</t>
  </si>
  <si>
    <t>ING. FLORISEL PEREZ CONSTANTINO</t>
  </si>
  <si>
    <t>Uzy</t>
  </si>
  <si>
    <t>AVID*603*100*084</t>
  </si>
  <si>
    <t>FUNDACIÓN RESPETO A LOS ANIMALES</t>
  </si>
  <si>
    <t>MVZ. LUCERO ASCENCIO SAN PEDRO</t>
  </si>
  <si>
    <t>Colima</t>
  </si>
  <si>
    <t>Manzanillo</t>
  </si>
  <si>
    <t>Leono</t>
  </si>
  <si>
    <t>G18</t>
  </si>
  <si>
    <t>AVID*842*081*610</t>
  </si>
  <si>
    <t>LIC. ALEJANDRO LLAMAS RANGEL</t>
  </si>
  <si>
    <t>Qocum</t>
  </si>
  <si>
    <t>AVID*844*591*772</t>
  </si>
  <si>
    <t xml:space="preserve">MVZ. FLORENTINO MAJIA ALCALA     </t>
  </si>
  <si>
    <t>Durango</t>
  </si>
  <si>
    <t>Linda</t>
  </si>
  <si>
    <t>AVID*842*094*527</t>
  </si>
  <si>
    <t>ING. WENDY MARGARITA FERNANDEZ PAEZ</t>
  </si>
  <si>
    <t xml:space="preserve">CRISTALURIA. </t>
  </si>
  <si>
    <t>Edo. de México</t>
  </si>
  <si>
    <t>Toluca</t>
  </si>
  <si>
    <t>Luthor</t>
  </si>
  <si>
    <t>AVID*842*081*035</t>
  </si>
  <si>
    <t>MVZ. CARLOS ARTURO CRUZ URIBE</t>
  </si>
  <si>
    <t>Jalisco</t>
  </si>
  <si>
    <t>Guadalajara</t>
  </si>
  <si>
    <t>G12, G13</t>
  </si>
  <si>
    <t>MVZ. JOSE MATIAS ANTONIO</t>
  </si>
  <si>
    <t>Parda</t>
  </si>
  <si>
    <t>AVID*844*596*872</t>
  </si>
  <si>
    <t>MVZ. ALMA ALICIA ROJAS RAMIREZ</t>
  </si>
  <si>
    <t>Yumi</t>
  </si>
  <si>
    <t>AVID*603*614*548</t>
  </si>
  <si>
    <t>PARTICULAR</t>
  </si>
  <si>
    <t>MVZ. JUAN CARLOS FUENTES PEÑA</t>
  </si>
  <si>
    <t xml:space="preserve">Puerto Vallarta </t>
  </si>
  <si>
    <t>Enya</t>
  </si>
  <si>
    <t>G8</t>
  </si>
  <si>
    <t>AVID*003*839*564</t>
  </si>
  <si>
    <t>MVZ. PATRICIA ROSAS GARANDA</t>
  </si>
  <si>
    <t xml:space="preserve">OSTEOARTRITIS. </t>
  </si>
  <si>
    <t>Raven</t>
  </si>
  <si>
    <t>G26</t>
  </si>
  <si>
    <t>AVID*600*050*623</t>
  </si>
  <si>
    <t>MVZ. RENE ALAVREZ AVENDAÑO</t>
  </si>
  <si>
    <t>Shark</t>
  </si>
  <si>
    <t>G28</t>
  </si>
  <si>
    <t>AVID*600*057*571</t>
  </si>
  <si>
    <t>ING. RODRIGO RIVERA CASTRO</t>
  </si>
  <si>
    <t>Michoacán</t>
  </si>
  <si>
    <t>Morelia</t>
  </si>
  <si>
    <t>Iky</t>
  </si>
  <si>
    <t>G12, G15, G28</t>
  </si>
  <si>
    <t>AVID*026*582*875</t>
  </si>
  <si>
    <t xml:space="preserve">MVZ. EDGAR AVILA COLIN </t>
  </si>
  <si>
    <t>Nuevo León</t>
  </si>
  <si>
    <t>Monterrey</t>
  </si>
  <si>
    <t>Quiwa</t>
  </si>
  <si>
    <t>AVID*844*598*865</t>
  </si>
  <si>
    <t>REFUGIO MARTHA JIMENEZ</t>
  </si>
  <si>
    <t>ING. ELEAZAR ZARATE PINEDA</t>
  </si>
  <si>
    <t>Val</t>
  </si>
  <si>
    <t>AVID*603*095*040</t>
  </si>
  <si>
    <t>ING. ANA GUADALUPE LÓPEZ CLEMENTE</t>
  </si>
  <si>
    <t>Oaxaca</t>
  </si>
  <si>
    <t>Huatulco</t>
  </si>
  <si>
    <t>Rosseta</t>
  </si>
  <si>
    <t>G26, G29</t>
  </si>
  <si>
    <t>AVID*842*079*868</t>
  </si>
  <si>
    <t xml:space="preserve">ING. SALVADOR CASTILLO ZENO                                 </t>
  </si>
  <si>
    <t>Quenny</t>
  </si>
  <si>
    <t>G23, G47</t>
  </si>
  <si>
    <t>MVZ. JULIA CHAVEZ ZAMORA</t>
  </si>
  <si>
    <t>Quintana Roo</t>
  </si>
  <si>
    <t>Cancún</t>
  </si>
  <si>
    <t>Jessie</t>
  </si>
  <si>
    <t>AVID*026*621*066</t>
  </si>
  <si>
    <t>MVZ. HADA ELI MARIN BOLAÑOS</t>
  </si>
  <si>
    <t>Juma</t>
  </si>
  <si>
    <t>G16</t>
  </si>
  <si>
    <t>AVID*026*772*277</t>
  </si>
  <si>
    <t>MVZ. JESSICA YESENIA PABLO ACEVEDO</t>
  </si>
  <si>
    <t xml:space="preserve">DERMATITIS ATOPICA, AUMENTO DE PRURITO. </t>
  </si>
  <si>
    <t>Kaly</t>
  </si>
  <si>
    <t>AVID*026*633*560</t>
  </si>
  <si>
    <t>MVZ. FERLIN SANCHEZ JUAREZ</t>
  </si>
  <si>
    <t>Kora</t>
  </si>
  <si>
    <t>AVID*010*074*776</t>
  </si>
  <si>
    <t>MVZ. WILBERT FRANCISCO PEREZ PARRA</t>
  </si>
  <si>
    <t>No envio</t>
  </si>
  <si>
    <t xml:space="preserve">DERMATITIS ATOPICA ESTACIONAL. </t>
  </si>
  <si>
    <t>Marley</t>
  </si>
  <si>
    <t>G19, G24</t>
  </si>
  <si>
    <t>AVID*840*036*273</t>
  </si>
  <si>
    <t>MVZ. SANDRA MARISOL VARGUEZ TOLEDO</t>
  </si>
  <si>
    <t>Orca</t>
  </si>
  <si>
    <t>AVID*844*587*072</t>
  </si>
  <si>
    <t>ING. NANCY BEATRIZ MARRUFO MARTINEZ</t>
  </si>
  <si>
    <t>Qooby</t>
  </si>
  <si>
    <t>G23, G25</t>
  </si>
  <si>
    <t>AVID*844*592*382</t>
  </si>
  <si>
    <t>ALBERGUE GUARIDA PERRUNA</t>
  </si>
  <si>
    <t>MVZ. MARTHA ALEJANDRA GARCÍA TREJO</t>
  </si>
  <si>
    <t>Raily</t>
  </si>
  <si>
    <t>G24, G38</t>
  </si>
  <si>
    <t>AVID*842*263*786</t>
  </si>
  <si>
    <t xml:space="preserve">BIOL. EDER MONROY HERNANDÉZ </t>
  </si>
  <si>
    <t xml:space="preserve">CLAUDICACIÓN MAD. </t>
  </si>
  <si>
    <t>Rusa</t>
  </si>
  <si>
    <t>AVID*844*585*265</t>
  </si>
  <si>
    <t>MVZ. ARMANDO RODRIGUEZ REYES</t>
  </si>
  <si>
    <t>PRESENTA HUMEDAD EN OIDOS</t>
  </si>
  <si>
    <t>Tammy</t>
  </si>
  <si>
    <t xml:space="preserve">AVID*603*100*628 603*088*846     </t>
  </si>
  <si>
    <t>MVZ. GUADALUPE GALMICH MILLAN</t>
  </si>
  <si>
    <t xml:space="preserve">Xavito </t>
  </si>
  <si>
    <t>AVID*606*299*105</t>
  </si>
  <si>
    <t>Bocalam</t>
  </si>
  <si>
    <t xml:space="preserve">MVZ ROMINA DÍAZ OLVERA </t>
  </si>
  <si>
    <t>Cozumel</t>
  </si>
  <si>
    <t>Ixtle</t>
  </si>
  <si>
    <t>G12, G15, G25</t>
  </si>
  <si>
    <t>AVID*026*618*858</t>
  </si>
  <si>
    <t xml:space="preserve">MVZ. NELDA LUCÍA ÁLVAREZ MORALES </t>
  </si>
  <si>
    <t>CRISTALURIA. CAMBIO DE ALIMENTO</t>
  </si>
  <si>
    <t>Krebs</t>
  </si>
  <si>
    <t>AVID*009*771*876</t>
  </si>
  <si>
    <t>MVZ. STEFANY ESTRADA LÓPEZ</t>
  </si>
  <si>
    <t>Tayson</t>
  </si>
  <si>
    <t>AVID*603*085*550</t>
  </si>
  <si>
    <t>MVZ. JOSE IDELFONSO CENTENO BARRERA</t>
  </si>
  <si>
    <t>Vully</t>
  </si>
  <si>
    <t>AVID*603*089*061</t>
  </si>
  <si>
    <t>MVZ. ROLANDO RIVERA CONTRERAS</t>
  </si>
  <si>
    <t>Oxi</t>
  </si>
  <si>
    <t>G40</t>
  </si>
  <si>
    <t>AVID*844*595*854</t>
  </si>
  <si>
    <t>MVZ. NORMA HERNÁNDEZ BOLAÑOS</t>
  </si>
  <si>
    <t>Subteniente López</t>
  </si>
  <si>
    <t>Samo</t>
  </si>
  <si>
    <t>AVID*600*052*861</t>
  </si>
  <si>
    <t>BIOL. NELLY MADALEINE MARTÍNEZ AZPEITIA</t>
  </si>
  <si>
    <t>Querétaro</t>
  </si>
  <si>
    <t xml:space="preserve">Pachi </t>
  </si>
  <si>
    <t>G23, G29</t>
  </si>
  <si>
    <t>AVID*844*597*573</t>
  </si>
  <si>
    <t>MVZ. ANALI MENDEZ MERAZ</t>
  </si>
  <si>
    <t xml:space="preserve">LESIÓN COJINETE MPD. </t>
  </si>
  <si>
    <t>San Luis Potosí</t>
  </si>
  <si>
    <t>Kala</t>
  </si>
  <si>
    <t>G17, G18</t>
  </si>
  <si>
    <t>AVID*010*053*586</t>
  </si>
  <si>
    <t>MVZ. JULIA AMARANTA VELEZ JIMENEZ</t>
  </si>
  <si>
    <t>CRISTALURIA. CAMBIO DE DIETA</t>
  </si>
  <si>
    <t>Sinaloa</t>
  </si>
  <si>
    <t>Mazatlán</t>
  </si>
  <si>
    <t xml:space="preserve">Leica </t>
  </si>
  <si>
    <t>AVID*842*106*568</t>
  </si>
  <si>
    <t>PROTECCIÓN ANIMAL NITIN MÉXICO A.C.</t>
  </si>
  <si>
    <t>BIOL. SALVADOR MARRUFO GURROLA</t>
  </si>
  <si>
    <t>Sonora</t>
  </si>
  <si>
    <t>San Luis Río Colorado</t>
  </si>
  <si>
    <t>Iroko</t>
  </si>
  <si>
    <t>G13, G23</t>
  </si>
  <si>
    <t>AVID*026*602*086</t>
  </si>
  <si>
    <t>MVZ. MARIANA RODRIGUEZ HERNANDEZ</t>
  </si>
  <si>
    <t>Láska</t>
  </si>
  <si>
    <t>AVID*842*099*616</t>
  </si>
  <si>
    <t>ING. JOSE CERRARI DIAZ PEREZ</t>
  </si>
  <si>
    <t>Yucatán</t>
  </si>
  <si>
    <t>Merida</t>
  </si>
  <si>
    <t>Joy</t>
  </si>
  <si>
    <t>AVID*010*053*835</t>
  </si>
  <si>
    <t>BIOL. ULISES PALOMO AGUAYO</t>
  </si>
  <si>
    <t>Lady</t>
  </si>
  <si>
    <t>G18, G24</t>
  </si>
  <si>
    <t>AVID*842*106*082</t>
  </si>
  <si>
    <t>MVZ. STEPHANIE GALVAN BORJAS</t>
  </si>
  <si>
    <t xml:space="preserve">ARTICULO RELIGIOSO </t>
  </si>
  <si>
    <t>Megaselia scalaris</t>
  </si>
  <si>
    <t>MVZ MARÍA DE LUOURDES ALARCON /ING. ERI JUANITO VELEZQUEZ PÉREZ</t>
  </si>
  <si>
    <t>PVIF</t>
  </si>
  <si>
    <t>Campeche</t>
  </si>
  <si>
    <t>Santa Adelaida PVIF</t>
  </si>
  <si>
    <t>Jimador</t>
  </si>
  <si>
    <t>AVID*026*594*259</t>
  </si>
  <si>
    <r>
      <t xml:space="preserve">ING. ANGEL FRANCISCO ORTIZ GARCIA
</t>
    </r>
    <r>
      <rPr>
        <sz val="11"/>
        <color theme="4" tint="-0.249977111117893"/>
        <rFont val="Calibri"/>
        <family val="2"/>
        <scheme val="minor"/>
      </rPr>
      <t>BIOL. YULIANA AMAIRANI ZURITA MOO</t>
    </r>
  </si>
  <si>
    <t xml:space="preserve">MORDEDURA POR UN REPTIL NO VENENOSO. </t>
  </si>
  <si>
    <t>Huixtla PVIF</t>
  </si>
  <si>
    <t>Miztli</t>
  </si>
  <si>
    <t>G19</t>
  </si>
  <si>
    <t>AVID*840*068*559</t>
  </si>
  <si>
    <t xml:space="preserve">MVZ. JOSE LUIS ACEVEDO JIMENEZ                                             MVZ. JUAN CARLOS TEJERO MARCITO                                                   ING. MANOLO ESTEBAN IBARRA GÓMEZ </t>
  </si>
  <si>
    <t>Santa Clara PVIF</t>
  </si>
  <si>
    <t>Ilan</t>
  </si>
  <si>
    <t>G14, G38</t>
  </si>
  <si>
    <t>AVID*026*636*545</t>
  </si>
  <si>
    <t>MVZ HECTOR ALEJANDRO VAZQUEZ SANDOVAL                                                                           MVZ. JUAN FRANCISCO DELGADO RUIZ</t>
  </si>
  <si>
    <t>El Tepetate PVIF</t>
  </si>
  <si>
    <t>Polka</t>
  </si>
  <si>
    <t>G22, G38</t>
  </si>
  <si>
    <t>AVID*844*604*127</t>
  </si>
  <si>
    <t>MVZ. VICTOR MANUEL TORRES ROJAS 
GERARDO ESTRADA FAZ</t>
  </si>
  <si>
    <t>La Concha, Sin. PVIF</t>
  </si>
  <si>
    <t>Larry</t>
  </si>
  <si>
    <t>AVID*009*781*843</t>
  </si>
  <si>
    <t>MVZ. VALENTE CORONADO LÓPEZ</t>
  </si>
  <si>
    <t>Moka</t>
  </si>
  <si>
    <t>G20</t>
  </si>
  <si>
    <t>AVID*840*067*812</t>
  </si>
  <si>
    <t>ING. HUGO CERVANTES MUÑOZ</t>
  </si>
  <si>
    <t>Shoei</t>
  </si>
  <si>
    <t>AVID*600*061*119</t>
  </si>
  <si>
    <t xml:space="preserve">ING. JULIO CESAR JUAREZ CRUZ
MVZ. NOE FELIX TELLEZ 
</t>
  </si>
  <si>
    <t>Tabasco</t>
  </si>
  <si>
    <t>Tonala PVIF</t>
  </si>
  <si>
    <t>Enoc</t>
  </si>
  <si>
    <t>G6, G34</t>
  </si>
  <si>
    <t>AVID*003*834*608</t>
  </si>
  <si>
    <t>ALBERGUE "ÁNGELES PELUDOS"</t>
  </si>
  <si>
    <t>ING. JOSE LUIS PEREZ DIAZ
BIOL. JULIO CESAR LOPEZ MORALES</t>
  </si>
  <si>
    <t>Tamaulipas</t>
  </si>
  <si>
    <t>Altamira PVIF</t>
  </si>
  <si>
    <t>Ikka</t>
  </si>
  <si>
    <t>G13, G21</t>
  </si>
  <si>
    <t>AVID*026*602*834</t>
  </si>
  <si>
    <t>ING. MAYELA GONZALEZ TORRES</t>
  </si>
  <si>
    <t xml:space="preserve">INSUFICIENCIA RENAL, ALIMENTO K/D. </t>
  </si>
  <si>
    <t>Sabu</t>
  </si>
  <si>
    <t>G29</t>
  </si>
  <si>
    <t>AVID*600*059*064</t>
  </si>
  <si>
    <t xml:space="preserve">BIOL. ADRIAN JIMENEZ MOLINA, 
'ING. ABRAHAM BARREDA LANDA   </t>
  </si>
  <si>
    <t xml:space="preserve">DILOFILARIASIS EN TX. </t>
  </si>
  <si>
    <t>Vallarta</t>
  </si>
  <si>
    <t>Yia</t>
  </si>
  <si>
    <t>Edo. Mex</t>
  </si>
  <si>
    <t>AIFA</t>
  </si>
  <si>
    <t>yoco</t>
  </si>
  <si>
    <t>AVID*603*615*542</t>
  </si>
  <si>
    <t>Sergio Arturo Chavez Mireles</t>
  </si>
  <si>
    <t>maiz</t>
  </si>
  <si>
    <t>maíz</t>
  </si>
  <si>
    <t>follaje y ajos frescos</t>
  </si>
  <si>
    <t>granos</t>
  </si>
  <si>
    <t>mango, mango</t>
  </si>
  <si>
    <t>Anastrepha ludens, pendiente</t>
  </si>
  <si>
    <t>CRISTALURIA. 
Comisión a Ste. López</t>
  </si>
  <si>
    <t>comisión a cozumel</t>
  </si>
  <si>
    <t>'INCAPACIDAD COVID DEL 01 AL 21/3/2022</t>
  </si>
  <si>
    <t xml:space="preserve">EL CANINO ESTA EN RESGUARDO DE LA OISA SIN MANEJADOR. </t>
  </si>
  <si>
    <t>AVID*606*845*888</t>
  </si>
  <si>
    <t xml:space="preserve">YULENY HERNANDEZ VITE </t>
  </si>
  <si>
    <t>G46</t>
  </si>
  <si>
    <t>Puero vallarta</t>
  </si>
  <si>
    <t xml:space="preserve">Total </t>
  </si>
  <si>
    <t>Nvo. Campechito</t>
  </si>
  <si>
    <t>Zulu</t>
  </si>
  <si>
    <t>AVID*606*303*029</t>
  </si>
  <si>
    <t>Eduardo Pacheco escobar</t>
  </si>
  <si>
    <t>Baja operativa del canino</t>
  </si>
  <si>
    <t>Zazil</t>
  </si>
  <si>
    <t>AVID*606*304*095</t>
  </si>
  <si>
    <t xml:space="preserve">Biol. Ana karen Flores Duarte </t>
  </si>
  <si>
    <t>Jal.</t>
  </si>
  <si>
    <t>Zeta</t>
  </si>
  <si>
    <t>AVID*606*294*515</t>
  </si>
  <si>
    <t>GUARIDA PERRUNA</t>
  </si>
  <si>
    <t xml:space="preserve">Misael ortega ramos </t>
  </si>
  <si>
    <t>Puerto Vallarta</t>
  </si>
  <si>
    <t>Jal</t>
  </si>
  <si>
    <t>Cambio a OISA Huatulco</t>
  </si>
  <si>
    <t xml:space="preserve">Nuevo leon </t>
  </si>
  <si>
    <t>YAL- KU</t>
  </si>
  <si>
    <t>AVID*606*297*542</t>
  </si>
  <si>
    <t>Mario Alberto Velasco Ramírez</t>
  </si>
  <si>
    <t>Aluxe</t>
  </si>
  <si>
    <t>AVID*606*311*860</t>
  </si>
  <si>
    <t>FUNDACIÓN MANUEL ROSADA</t>
  </si>
  <si>
    <t xml:space="preserve">MVZ. ELIZABETH CRUZ HERNÁNDEZ </t>
  </si>
  <si>
    <t>Yal-ku</t>
  </si>
  <si>
    <t>Whisky</t>
  </si>
  <si>
    <t>AVID*606*837*067</t>
  </si>
  <si>
    <t>Particular</t>
  </si>
  <si>
    <t>ING. HUGO CERVANTES MUÑOZ'ING JULIO CESAR JUAREZ CRUZ</t>
  </si>
  <si>
    <t>CIUDAD DE MEXICO</t>
  </si>
  <si>
    <t>Zelda</t>
  </si>
  <si>
    <t>Zuky</t>
  </si>
  <si>
    <t>AVID*606*305*544</t>
  </si>
  <si>
    <t>AVID*606*290*383</t>
  </si>
  <si>
    <t>MVZ JOSE ANTONIO RINCON DELGADO</t>
  </si>
  <si>
    <t>BIOL. LESLIE ITZEL VAZQUEZ GONZALEZ</t>
  </si>
  <si>
    <t xml:space="preserve">% DE EFICACIA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</si>
</sst>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_-[$€-2]* #,##0.00_-;\-[$€-2]* #,##0.00_-;_-[$€-2]* &quot;-&quot;??_-"/>
    <numFmt numFmtId="168" formatCode="[$-C0A]dd/mm/yyyy"/>
  </numFmts>
  <fonts count="39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i/>
      <u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14"/>
      <name val="Arial"/>
      <family val="2"/>
    </font>
    <font>
      <sz val="11"/>
      <name val="Calibri"/>
      <family val="2"/>
      <scheme val="minor"/>
    </font>
    <font>
      <sz val="9"/>
      <color theme="4"/>
      <name val="Arial"/>
      <family val="2"/>
    </font>
    <font>
      <sz val="8"/>
      <color theme="4"/>
      <name val="Arial"/>
      <family val="2"/>
    </font>
    <font>
      <sz val="10"/>
      <color theme="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u/>
      <sz val="11"/>
      <color theme="10"/>
      <name val="Calibri"/>
      <family val="2"/>
      <charset val="1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</font>
    <font>
      <b/>
      <sz val="9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theme="4" tint="0.79998168889431442"/>
      </patternFill>
    </fill>
    <fill>
      <gradientFill type="path" left="0.5" right="0.5" top="0.5" bottom="0.5">
        <stop position="0">
          <color theme="0" tint="-5.0965910824915313E-2"/>
        </stop>
        <stop position="1">
          <color theme="0" tint="-0.34900967436750391"/>
        </stop>
      </gradient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388">
    <xf numFmtId="0" fontId="0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9" fontId="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/>
    <xf numFmtId="168" fontId="8" fillId="0" borderId="0" applyFont="0" applyFill="0" applyBorder="0" applyAlignment="0" applyProtection="0"/>
    <xf numFmtId="168" fontId="8" fillId="0" borderId="0"/>
    <xf numFmtId="168" fontId="8" fillId="0" borderId="0"/>
    <xf numFmtId="168" fontId="8" fillId="0" borderId="0"/>
    <xf numFmtId="168" fontId="8" fillId="0" borderId="0"/>
    <xf numFmtId="168" fontId="8" fillId="0" borderId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</cellStyleXfs>
  <cellXfs count="346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5" borderId="2" xfId="0" quotePrefix="1" applyFont="1" applyFill="1" applyBorder="1" applyAlignment="1">
      <alignment horizontal="left" vertical="center"/>
    </xf>
    <xf numFmtId="14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165" fontId="7" fillId="6" borderId="2" xfId="0" applyNumberFormat="1" applyFont="1" applyFill="1" applyBorder="1" applyAlignment="1">
      <alignment horizontal="center" vertical="center"/>
    </xf>
    <xf numFmtId="3" fontId="7" fillId="4" borderId="2" xfId="0" applyNumberFormat="1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>
      <alignment horizontal="center" vertical="center"/>
    </xf>
    <xf numFmtId="164" fontId="7" fillId="4" borderId="2" xfId="1" applyNumberFormat="1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/>
    <xf numFmtId="0" fontId="7" fillId="4" borderId="2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/>
    <xf numFmtId="0" fontId="8" fillId="7" borderId="2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left" vertical="center"/>
    </xf>
    <xf numFmtId="0" fontId="9" fillId="7" borderId="3" xfId="0" applyFont="1" applyFill="1" applyBorder="1" applyAlignment="1">
      <alignment horizontal="center" vertical="center"/>
    </xf>
    <xf numFmtId="0" fontId="8" fillId="7" borderId="2" xfId="0" quotePrefix="1" applyFont="1" applyFill="1" applyBorder="1" applyAlignment="1">
      <alignment horizontal="center" vertical="center"/>
    </xf>
    <xf numFmtId="14" fontId="8" fillId="6" borderId="2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3" fontId="7" fillId="6" borderId="2" xfId="0" applyNumberFormat="1" applyFont="1" applyFill="1" applyBorder="1" applyAlignment="1">
      <alignment horizontal="center" vertical="center"/>
    </xf>
    <xf numFmtId="166" fontId="7" fillId="6" borderId="2" xfId="0" applyNumberFormat="1" applyFont="1" applyFill="1" applyBorder="1" applyAlignment="1">
      <alignment horizontal="center" vertical="center"/>
    </xf>
    <xf numFmtId="9" fontId="7" fillId="6" borderId="2" xfId="1" applyFont="1" applyFill="1" applyBorder="1" applyAlignment="1">
      <alignment horizontal="center" vertical="center"/>
    </xf>
    <xf numFmtId="1" fontId="7" fillId="6" borderId="2" xfId="0" applyNumberFormat="1" applyFont="1" applyFill="1" applyBorder="1" applyAlignment="1">
      <alignment horizontal="center" vertical="center"/>
    </xf>
    <xf numFmtId="164" fontId="8" fillId="6" borderId="2" xfId="1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vertical="center" wrapText="1"/>
    </xf>
    <xf numFmtId="0" fontId="7" fillId="6" borderId="2" xfId="0" applyFont="1" applyFill="1" applyBorder="1" applyAlignment="1">
      <alignment wrapText="1"/>
    </xf>
    <xf numFmtId="0" fontId="7" fillId="6" borderId="2" xfId="0" applyFont="1" applyFill="1" applyBorder="1"/>
    <xf numFmtId="0" fontId="7" fillId="6" borderId="2" xfId="0" applyFont="1" applyFill="1" applyBorder="1" applyAlignment="1">
      <alignment horizontal="center" vertical="center"/>
    </xf>
    <xf numFmtId="0" fontId="7" fillId="4" borderId="2" xfId="2" applyNumberFormat="1" applyFont="1" applyFill="1" applyBorder="1" applyAlignment="1">
      <alignment horizontal="center" vertical="center" wrapText="1"/>
    </xf>
    <xf numFmtId="14" fontId="7" fillId="6" borderId="2" xfId="0" applyNumberFormat="1" applyFont="1" applyFill="1" applyBorder="1" applyAlignment="1">
      <alignment horizontal="center" vertical="center"/>
    </xf>
    <xf numFmtId="164" fontId="7" fillId="6" borderId="2" xfId="1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 wrapText="1"/>
    </xf>
    <xf numFmtId="0" fontId="9" fillId="0" borderId="3" xfId="2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5" fontId="11" fillId="0" borderId="2" xfId="0" applyNumberFormat="1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left" vertical="center"/>
    </xf>
    <xf numFmtId="0" fontId="9" fillId="7" borderId="3" xfId="2" applyNumberFormat="1" applyFont="1" applyFill="1" applyBorder="1" applyAlignment="1">
      <alignment horizontal="center" vertical="center"/>
    </xf>
    <xf numFmtId="14" fontId="8" fillId="7" borderId="2" xfId="0" applyNumberFormat="1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left" vertical="center"/>
    </xf>
    <xf numFmtId="0" fontId="7" fillId="10" borderId="2" xfId="0" applyFont="1" applyFill="1" applyBorder="1" applyAlignment="1">
      <alignment horizontal="left" vertical="center"/>
    </xf>
    <xf numFmtId="0" fontId="7" fillId="6" borderId="2" xfId="0" applyNumberFormat="1" applyFont="1" applyFill="1" applyBorder="1" applyAlignment="1">
      <alignment horizontal="center" vertical="center"/>
    </xf>
    <xf numFmtId="0" fontId="7" fillId="6" borderId="2" xfId="0" quotePrefix="1" applyFont="1" applyFill="1" applyBorder="1" applyAlignment="1">
      <alignment horizontal="left" vertical="center" wrapText="1"/>
    </xf>
    <xf numFmtId="0" fontId="7" fillId="4" borderId="2" xfId="0" quotePrefix="1" applyFont="1" applyFill="1" applyBorder="1" applyAlignment="1">
      <alignment horizontal="left" vertical="center" wrapText="1"/>
    </xf>
    <xf numFmtId="0" fontId="5" fillId="0" borderId="0" xfId="0" applyFont="1"/>
    <xf numFmtId="0" fontId="7" fillId="10" borderId="2" xfId="0" quotePrefix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center" vertical="center"/>
    </xf>
    <xf numFmtId="165" fontId="8" fillId="6" borderId="2" xfId="0" applyNumberFormat="1" applyFont="1" applyFill="1" applyBorder="1" applyAlignment="1">
      <alignment horizontal="center" vertical="center"/>
    </xf>
    <xf numFmtId="9" fontId="7" fillId="4" borderId="2" xfId="1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14" fontId="7" fillId="7" borderId="2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5" fontId="11" fillId="0" borderId="2" xfId="3" applyNumberFormat="1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3" fontId="7" fillId="12" borderId="2" xfId="0" applyNumberFormat="1" applyFont="1" applyFill="1" applyBorder="1" applyAlignment="1">
      <alignment horizontal="center" vertical="center"/>
    </xf>
    <xf numFmtId="166" fontId="7" fillId="12" borderId="2" xfId="0" applyNumberFormat="1" applyFont="1" applyFill="1" applyBorder="1" applyAlignment="1">
      <alignment horizontal="center" vertical="center"/>
    </xf>
    <xf numFmtId="164" fontId="7" fillId="12" borderId="2" xfId="1" applyNumberFormat="1" applyFont="1" applyFill="1" applyBorder="1" applyAlignment="1">
      <alignment horizontal="center" vertical="center"/>
    </xf>
    <xf numFmtId="1" fontId="7" fillId="12" borderId="2" xfId="0" applyNumberFormat="1" applyFont="1" applyFill="1" applyBorder="1" applyAlignment="1">
      <alignment horizontal="center" vertical="center"/>
    </xf>
    <xf numFmtId="0" fontId="13" fillId="4" borderId="2" xfId="0" quotePrefix="1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/>
    </xf>
    <xf numFmtId="0" fontId="7" fillId="6" borderId="2" xfId="0" quotePrefix="1" applyFont="1" applyFill="1" applyBorder="1" applyAlignment="1">
      <alignment horizontal="center" vertical="center" wrapText="1"/>
    </xf>
    <xf numFmtId="14" fontId="5" fillId="6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left" vertical="center"/>
    </xf>
    <xf numFmtId="3" fontId="7" fillId="6" borderId="4" xfId="0" applyNumberFormat="1" applyFont="1" applyFill="1" applyBorder="1" applyAlignment="1">
      <alignment horizontal="center" vertical="center"/>
    </xf>
    <xf numFmtId="166" fontId="7" fillId="6" borderId="4" xfId="0" applyNumberFormat="1" applyFont="1" applyFill="1" applyBorder="1" applyAlignment="1">
      <alignment horizontal="center" vertical="center"/>
    </xf>
    <xf numFmtId="9" fontId="7" fillId="6" borderId="4" xfId="1" applyFont="1" applyFill="1" applyBorder="1" applyAlignment="1">
      <alignment horizontal="center" vertical="center"/>
    </xf>
    <xf numFmtId="1" fontId="7" fillId="6" borderId="4" xfId="0" applyNumberFormat="1" applyFont="1" applyFill="1" applyBorder="1" applyAlignment="1">
      <alignment horizontal="center" vertical="center"/>
    </xf>
    <xf numFmtId="166" fontId="7" fillId="4" borderId="4" xfId="0" applyNumberFormat="1" applyFont="1" applyFill="1" applyBorder="1" applyAlignment="1"/>
    <xf numFmtId="0" fontId="8" fillId="4" borderId="4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left" vertical="center"/>
    </xf>
    <xf numFmtId="3" fontId="7" fillId="4" borderId="4" xfId="0" applyNumberFormat="1" applyFont="1" applyFill="1" applyBorder="1" applyAlignment="1">
      <alignment horizontal="center" vertical="center"/>
    </xf>
    <xf numFmtId="166" fontId="7" fillId="4" borderId="4" xfId="0" applyNumberFormat="1" applyFont="1" applyFill="1" applyBorder="1" applyAlignment="1">
      <alignment horizontal="center" vertical="center"/>
    </xf>
    <xf numFmtId="9" fontId="7" fillId="4" borderId="4" xfId="1" applyFont="1" applyFill="1" applyBorder="1" applyAlignment="1">
      <alignment horizontal="center" vertical="center"/>
    </xf>
    <xf numFmtId="0" fontId="7" fillId="4" borderId="4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4" fontId="8" fillId="6" borderId="4" xfId="0" applyNumberFormat="1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 wrapText="1"/>
    </xf>
    <xf numFmtId="165" fontId="8" fillId="6" borderId="4" xfId="0" applyNumberFormat="1" applyFont="1" applyFill="1" applyBorder="1" applyAlignment="1">
      <alignment horizontal="center" vertical="center"/>
    </xf>
    <xf numFmtId="3" fontId="8" fillId="12" borderId="4" xfId="0" applyNumberFormat="1" applyFont="1" applyFill="1" applyBorder="1" applyAlignment="1">
      <alignment horizontal="center" vertical="center"/>
    </xf>
    <xf numFmtId="164" fontId="8" fillId="12" borderId="4" xfId="0" applyNumberFormat="1" applyFont="1" applyFill="1" applyBorder="1" applyAlignment="1">
      <alignment horizontal="center" vertical="center"/>
    </xf>
    <xf numFmtId="164" fontId="8" fillId="6" borderId="4" xfId="0" applyNumberFormat="1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vertical="center" wrapText="1"/>
    </xf>
    <xf numFmtId="0" fontId="7" fillId="6" borderId="4" xfId="0" applyFont="1" applyFill="1" applyBorder="1" applyAlignment="1">
      <alignment wrapText="1"/>
    </xf>
    <xf numFmtId="0" fontId="7" fillId="6" borderId="4" xfId="0" applyFont="1" applyFill="1" applyBorder="1"/>
    <xf numFmtId="0" fontId="15" fillId="0" borderId="0" xfId="0" applyFont="1"/>
    <xf numFmtId="14" fontId="0" fillId="0" borderId="0" xfId="0" applyNumberFormat="1"/>
    <xf numFmtId="3" fontId="0" fillId="0" borderId="0" xfId="0" applyNumberFormat="1"/>
    <xf numFmtId="3" fontId="0" fillId="0" borderId="0" xfId="1" applyNumberFormat="1" applyFon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3" fontId="7" fillId="13" borderId="2" xfId="0" applyNumberFormat="1" applyFont="1" applyFill="1" applyBorder="1" applyAlignment="1">
      <alignment horizontal="center" vertical="center"/>
    </xf>
    <xf numFmtId="166" fontId="7" fillId="13" borderId="2" xfId="0" applyNumberFormat="1" applyFont="1" applyFill="1" applyBorder="1" applyAlignment="1">
      <alignment horizontal="center" vertical="center"/>
    </xf>
    <xf numFmtId="164" fontId="7" fillId="13" borderId="2" xfId="1" applyNumberFormat="1" applyFont="1" applyFill="1" applyBorder="1" applyAlignment="1">
      <alignment horizontal="center" vertical="center"/>
    </xf>
    <xf numFmtId="0" fontId="7" fillId="13" borderId="2" xfId="0" applyNumberFormat="1" applyFont="1" applyFill="1" applyBorder="1" applyAlignment="1">
      <alignment horizontal="center" vertical="center"/>
    </xf>
    <xf numFmtId="164" fontId="7" fillId="4" borderId="6" xfId="1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vertical="center" wrapText="1"/>
    </xf>
    <xf numFmtId="3" fontId="7" fillId="14" borderId="2" xfId="0" applyNumberFormat="1" applyFont="1" applyFill="1" applyBorder="1" applyAlignment="1">
      <alignment horizontal="center" vertical="center"/>
    </xf>
    <xf numFmtId="166" fontId="7" fillId="14" borderId="2" xfId="0" applyNumberFormat="1" applyFont="1" applyFill="1" applyBorder="1" applyAlignment="1">
      <alignment horizontal="center" vertical="center"/>
    </xf>
    <xf numFmtId="9" fontId="7" fillId="14" borderId="2" xfId="1" applyFont="1" applyFill="1" applyBorder="1" applyAlignment="1">
      <alignment horizontal="center" vertical="center"/>
    </xf>
    <xf numFmtId="1" fontId="7" fillId="14" borderId="2" xfId="0" applyNumberFormat="1" applyFont="1" applyFill="1" applyBorder="1" applyAlignment="1">
      <alignment horizontal="center" vertical="center"/>
    </xf>
    <xf numFmtId="164" fontId="8" fillId="6" borderId="7" xfId="1" applyNumberFormat="1" applyFont="1" applyFill="1" applyBorder="1" applyAlignment="1">
      <alignment horizontal="center" vertical="center"/>
    </xf>
    <xf numFmtId="164" fontId="8" fillId="6" borderId="0" xfId="1" applyNumberFormat="1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left" vertical="center" wrapText="1"/>
    </xf>
    <xf numFmtId="0" fontId="7" fillId="6" borderId="0" xfId="0" applyFont="1" applyFill="1" applyBorder="1" applyAlignment="1">
      <alignment vertical="center" wrapText="1"/>
    </xf>
    <xf numFmtId="164" fontId="7" fillId="14" borderId="2" xfId="1" applyNumberFormat="1" applyFont="1" applyFill="1" applyBorder="1" applyAlignment="1">
      <alignment horizontal="center" vertical="center"/>
    </xf>
    <xf numFmtId="164" fontId="7" fillId="6" borderId="6" xfId="1" applyNumberFormat="1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left" vertical="center" wrapText="1"/>
    </xf>
    <xf numFmtId="0" fontId="7" fillId="14" borderId="2" xfId="0" applyNumberFormat="1" applyFont="1" applyFill="1" applyBorder="1" applyAlignment="1">
      <alignment horizontal="center" vertical="center"/>
    </xf>
    <xf numFmtId="164" fontId="7" fillId="6" borderId="7" xfId="1" applyNumberFormat="1" applyFont="1" applyFill="1" applyBorder="1" applyAlignment="1">
      <alignment horizontal="center" vertical="center"/>
    </xf>
    <xf numFmtId="164" fontId="7" fillId="6" borderId="0" xfId="1" applyNumberFormat="1" applyFont="1" applyFill="1" applyBorder="1" applyAlignment="1">
      <alignment horizontal="center" vertical="center"/>
    </xf>
    <xf numFmtId="0" fontId="7" fillId="6" borderId="0" xfId="0" quotePrefix="1" applyFont="1" applyFill="1" applyBorder="1" applyAlignment="1">
      <alignment horizontal="left" vertical="center" wrapText="1"/>
    </xf>
    <xf numFmtId="0" fontId="7" fillId="4" borderId="0" xfId="0" quotePrefix="1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center" vertical="center"/>
    </xf>
    <xf numFmtId="2" fontId="0" fillId="0" borderId="8" xfId="0" applyNumberFormat="1" applyFont="1" applyFill="1" applyBorder="1" applyAlignment="1">
      <alignment horizontal="center" vertical="center"/>
    </xf>
    <xf numFmtId="10" fontId="0" fillId="0" borderId="8" xfId="0" applyNumberFormat="1" applyFont="1" applyFill="1" applyBorder="1" applyAlignment="1">
      <alignment horizontal="center" vertical="center"/>
    </xf>
    <xf numFmtId="9" fontId="7" fillId="13" borderId="2" xfId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3" fontId="8" fillId="6" borderId="2" xfId="0" applyNumberFormat="1" applyFont="1" applyFill="1" applyBorder="1" applyAlignment="1">
      <alignment horizontal="center" vertical="center"/>
    </xf>
    <xf numFmtId="166" fontId="8" fillId="6" borderId="2" xfId="0" applyNumberFormat="1" applyFont="1" applyFill="1" applyBorder="1" applyAlignment="1">
      <alignment horizontal="center" vertical="center"/>
    </xf>
    <xf numFmtId="1" fontId="8" fillId="6" borderId="2" xfId="0" applyNumberFormat="1" applyFont="1" applyFill="1" applyBorder="1" applyAlignment="1">
      <alignment horizontal="center" vertical="center"/>
    </xf>
    <xf numFmtId="0" fontId="13" fillId="4" borderId="0" xfId="0" quotePrefix="1" applyFont="1" applyFill="1" applyBorder="1" applyAlignment="1">
      <alignment horizontal="left" vertical="center" wrapText="1"/>
    </xf>
    <xf numFmtId="0" fontId="8" fillId="9" borderId="4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center" vertical="center"/>
    </xf>
    <xf numFmtId="165" fontId="8" fillId="6" borderId="9" xfId="0" applyNumberFormat="1" applyFont="1" applyFill="1" applyBorder="1" applyAlignment="1">
      <alignment horizontal="center" vertical="center"/>
    </xf>
    <xf numFmtId="3" fontId="7" fillId="13" borderId="4" xfId="0" applyNumberFormat="1" applyFont="1" applyFill="1" applyBorder="1" applyAlignment="1">
      <alignment horizontal="center" vertical="center"/>
    </xf>
    <xf numFmtId="166" fontId="7" fillId="13" borderId="4" xfId="0" applyNumberFormat="1" applyFont="1" applyFill="1" applyBorder="1" applyAlignment="1">
      <alignment horizontal="center" vertical="center"/>
    </xf>
    <xf numFmtId="9" fontId="7" fillId="13" borderId="4" xfId="1" applyFont="1" applyFill="1" applyBorder="1" applyAlignment="1">
      <alignment horizontal="center" vertical="center"/>
    </xf>
    <xf numFmtId="0" fontId="7" fillId="13" borderId="4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14" fontId="8" fillId="6" borderId="0" xfId="0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 wrapText="1"/>
    </xf>
    <xf numFmtId="165" fontId="8" fillId="6" borderId="0" xfId="0" applyNumberFormat="1" applyFont="1" applyFill="1" applyBorder="1" applyAlignment="1">
      <alignment horizontal="center" vertical="center"/>
    </xf>
    <xf numFmtId="3" fontId="8" fillId="15" borderId="3" xfId="0" applyNumberFormat="1" applyFont="1" applyFill="1" applyBorder="1" applyAlignment="1">
      <alignment horizontal="center" vertical="center"/>
    </xf>
    <xf numFmtId="10" fontId="8" fillId="15" borderId="3" xfId="1" applyNumberFormat="1" applyFont="1" applyFill="1" applyBorder="1" applyAlignment="1">
      <alignment horizontal="center" vertical="center"/>
    </xf>
    <xf numFmtId="164" fontId="8" fillId="6" borderId="6" xfId="1" applyNumberFormat="1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6" borderId="0" xfId="0" applyFont="1" applyFill="1" applyBorder="1" applyAlignment="1">
      <alignment vertical="center" wrapText="1"/>
    </xf>
    <xf numFmtId="3" fontId="8" fillId="6" borderId="3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0" fontId="7" fillId="4" borderId="2" xfId="0" quotePrefix="1" applyFont="1" applyFill="1" applyBorder="1" applyAlignment="1">
      <alignment horizontal="left" wrapText="1"/>
    </xf>
    <xf numFmtId="0" fontId="5" fillId="6" borderId="2" xfId="0" quotePrefix="1" applyFont="1" applyFill="1" applyBorder="1" applyAlignment="1">
      <alignment horizontal="left" vertical="center" wrapText="1"/>
    </xf>
    <xf numFmtId="0" fontId="8" fillId="9" borderId="2" xfId="0" applyFont="1" applyFill="1" applyBorder="1" applyAlignment="1">
      <alignment horizontal="left" vertical="center"/>
    </xf>
    <xf numFmtId="0" fontId="17" fillId="6" borderId="2" xfId="0" applyFont="1" applyFill="1" applyBorder="1" applyAlignment="1">
      <alignment horizontal="left" vertical="center" wrapText="1"/>
    </xf>
    <xf numFmtId="0" fontId="18" fillId="6" borderId="2" xfId="0" applyFont="1" applyFill="1" applyBorder="1" applyAlignment="1">
      <alignment vertical="center" wrapText="1"/>
    </xf>
    <xf numFmtId="0" fontId="18" fillId="6" borderId="2" xfId="0" applyFont="1" applyFill="1" applyBorder="1" applyAlignment="1">
      <alignment wrapText="1"/>
    </xf>
    <xf numFmtId="165" fontId="0" fillId="0" borderId="0" xfId="0" applyNumberFormat="1"/>
    <xf numFmtId="1" fontId="0" fillId="0" borderId="0" xfId="0" applyNumberFormat="1"/>
    <xf numFmtId="0" fontId="7" fillId="6" borderId="4" xfId="0" applyNumberFormat="1" applyFont="1" applyFill="1" applyBorder="1" applyAlignment="1">
      <alignment horizontal="center" vertical="center"/>
    </xf>
    <xf numFmtId="0" fontId="7" fillId="4" borderId="4" xfId="0" applyNumberFormat="1" applyFont="1" applyFill="1" applyBorder="1" applyAlignment="1"/>
    <xf numFmtId="0" fontId="20" fillId="4" borderId="2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14" fontId="20" fillId="6" borderId="2" xfId="0" applyNumberFormat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 wrapText="1"/>
    </xf>
    <xf numFmtId="164" fontId="20" fillId="6" borderId="2" xfId="1" applyNumberFormat="1" applyFont="1" applyFill="1" applyBorder="1" applyAlignment="1">
      <alignment horizontal="center" vertical="center"/>
    </xf>
    <xf numFmtId="0" fontId="22" fillId="6" borderId="2" xfId="0" applyFont="1" applyFill="1" applyBorder="1"/>
    <xf numFmtId="0" fontId="23" fillId="0" borderId="2" xfId="3" applyFont="1" applyFill="1" applyBorder="1" applyAlignment="1">
      <alignment horizontal="center" vertical="center" wrapText="1"/>
    </xf>
    <xf numFmtId="15" fontId="23" fillId="0" borderId="2" xfId="3" applyNumberFormat="1" applyFont="1" applyFill="1" applyBorder="1" applyAlignment="1">
      <alignment horizontal="center" vertical="center" wrapText="1"/>
    </xf>
    <xf numFmtId="0" fontId="24" fillId="0" borderId="2" xfId="3" applyFont="1" applyFill="1" applyBorder="1" applyAlignment="1">
      <alignment horizontal="center" vertical="center" wrapText="1"/>
    </xf>
    <xf numFmtId="9" fontId="0" fillId="0" borderId="8" xfId="1" applyFont="1" applyFill="1" applyBorder="1" applyAlignment="1">
      <alignment horizontal="center" vertical="center"/>
    </xf>
    <xf numFmtId="15" fontId="11" fillId="0" borderId="2" xfId="3" applyNumberFormat="1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 wrapText="1"/>
    </xf>
    <xf numFmtId="15" fontId="23" fillId="0" borderId="2" xfId="3" applyNumberFormat="1" applyFont="1" applyFill="1" applyBorder="1" applyAlignment="1">
      <alignment horizontal="center" vertical="center" wrapText="1"/>
    </xf>
    <xf numFmtId="0" fontId="24" fillId="0" borderId="2" xfId="3" applyFont="1" applyFill="1" applyBorder="1" applyAlignment="1">
      <alignment horizontal="center" vertical="center" wrapText="1"/>
    </xf>
    <xf numFmtId="165" fontId="25" fillId="16" borderId="2" xfId="0" applyNumberFormat="1" applyFont="1" applyFill="1" applyBorder="1" applyAlignment="1">
      <alignment horizontal="center" vertical="center"/>
    </xf>
    <xf numFmtId="0" fontId="26" fillId="0" borderId="3" xfId="2" applyNumberFormat="1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14" fontId="27" fillId="6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15" fontId="28" fillId="0" borderId="2" xfId="0" applyNumberFormat="1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165" fontId="5" fillId="6" borderId="2" xfId="0" applyNumberFormat="1" applyFont="1" applyFill="1" applyBorder="1" applyAlignment="1">
      <alignment horizontal="center" vertical="center"/>
    </xf>
    <xf numFmtId="166" fontId="5" fillId="4" borderId="2" xfId="0" applyNumberFormat="1" applyFont="1" applyFill="1" applyBorder="1" applyAlignment="1"/>
    <xf numFmtId="164" fontId="27" fillId="6" borderId="2" xfId="1" applyNumberFormat="1" applyFont="1" applyFill="1" applyBorder="1" applyAlignment="1">
      <alignment horizontal="center" vertical="center"/>
    </xf>
    <xf numFmtId="0" fontId="30" fillId="6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vertical="center" wrapText="1"/>
    </xf>
    <xf numFmtId="0" fontId="5" fillId="6" borderId="2" xfId="0" applyFont="1" applyFill="1" applyBorder="1" applyAlignment="1">
      <alignment wrapText="1"/>
    </xf>
    <xf numFmtId="0" fontId="5" fillId="6" borderId="2" xfId="0" applyFont="1" applyFill="1" applyBorder="1"/>
    <xf numFmtId="3" fontId="5" fillId="6" borderId="2" xfId="0" applyNumberFormat="1" applyFont="1" applyFill="1" applyBorder="1" applyAlignment="1">
      <alignment horizontal="center" vertical="center"/>
    </xf>
    <xf numFmtId="166" fontId="5" fillId="6" borderId="2" xfId="0" applyNumberFormat="1" applyFont="1" applyFill="1" applyBorder="1" applyAlignment="1">
      <alignment horizontal="center" vertical="center"/>
    </xf>
    <xf numFmtId="9" fontId="5" fillId="6" borderId="2" xfId="1" applyFont="1" applyFill="1" applyBorder="1" applyAlignment="1">
      <alignment horizontal="center" vertical="center"/>
    </xf>
    <xf numFmtId="1" fontId="5" fillId="6" borderId="2" xfId="0" applyNumberFormat="1" applyFont="1" applyFill="1" applyBorder="1" applyAlignment="1">
      <alignment horizontal="center" vertical="center"/>
    </xf>
    <xf numFmtId="0" fontId="31" fillId="0" borderId="0" xfId="0" applyFont="1"/>
    <xf numFmtId="0" fontId="7" fillId="17" borderId="2" xfId="0" applyFont="1" applyFill="1" applyBorder="1" applyAlignment="1">
      <alignment horizontal="center" vertical="center" wrapText="1"/>
    </xf>
    <xf numFmtId="2" fontId="7" fillId="17" borderId="2" xfId="0" applyNumberFormat="1" applyFont="1" applyFill="1" applyBorder="1" applyAlignment="1">
      <alignment horizontal="center" vertical="center" wrapText="1"/>
    </xf>
    <xf numFmtId="9" fontId="7" fillId="17" borderId="2" xfId="1" applyFont="1" applyFill="1" applyBorder="1" applyAlignment="1">
      <alignment horizontal="center" vertical="center" wrapText="1"/>
    </xf>
    <xf numFmtId="10" fontId="7" fillId="17" borderId="2" xfId="1" applyNumberFormat="1" applyFont="1" applyFill="1" applyBorder="1" applyAlignment="1">
      <alignment horizontal="center" vertical="center" wrapText="1"/>
    </xf>
    <xf numFmtId="3" fontId="8" fillId="18" borderId="2" xfId="0" applyNumberFormat="1" applyFont="1" applyFill="1" applyBorder="1" applyAlignment="1">
      <alignment horizontal="center" vertical="center"/>
    </xf>
    <xf numFmtId="0" fontId="32" fillId="0" borderId="0" xfId="9"/>
    <xf numFmtId="0" fontId="8" fillId="9" borderId="0" xfId="0" applyFont="1" applyFill="1" applyBorder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8" fillId="9" borderId="2" xfId="0" quotePrefix="1" applyFont="1" applyFill="1" applyBorder="1" applyAlignment="1">
      <alignment horizontal="left" vertical="center"/>
    </xf>
    <xf numFmtId="0" fontId="8" fillId="6" borderId="2" xfId="0" applyNumberFormat="1" applyFont="1" applyFill="1" applyBorder="1" applyAlignment="1">
      <alignment horizontal="center" vertical="center"/>
    </xf>
    <xf numFmtId="0" fontId="0" fillId="0" borderId="0" xfId="0"/>
    <xf numFmtId="0" fontId="33" fillId="19" borderId="0" xfId="1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166" fontId="7" fillId="6" borderId="2" xfId="0" applyNumberFormat="1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6" fontId="18" fillId="6" borderId="2" xfId="0" applyNumberFormat="1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14" fontId="0" fillId="0" borderId="0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15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5" borderId="2" xfId="0" quotePrefix="1" applyFont="1" applyFill="1" applyBorder="1" applyAlignment="1">
      <alignment horizontal="left" vertical="center" wrapText="1"/>
    </xf>
    <xf numFmtId="14" fontId="7" fillId="4" borderId="2" xfId="0" applyNumberFormat="1" applyFont="1" applyFill="1" applyBorder="1" applyAlignment="1">
      <alignment horizontal="center" vertical="center" wrapText="1"/>
    </xf>
    <xf numFmtId="165" fontId="7" fillId="6" borderId="2" xfId="0" applyNumberFormat="1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2" fontId="0" fillId="0" borderId="8" xfId="0" applyNumberFormat="1" applyFont="1" applyFill="1" applyBorder="1" applyAlignment="1">
      <alignment horizontal="center" vertical="center" wrapText="1"/>
    </xf>
    <xf numFmtId="9" fontId="0" fillId="0" borderId="8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vertical="center" wrapText="1"/>
    </xf>
    <xf numFmtId="164" fontId="7" fillId="4" borderId="2" xfId="1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8" fillId="7" borderId="2" xfId="0" quotePrefix="1" applyFont="1" applyFill="1" applyBorder="1" applyAlignment="1">
      <alignment horizontal="center" vertical="center" wrapText="1"/>
    </xf>
    <xf numFmtId="14" fontId="8" fillId="6" borderId="2" xfId="0" applyNumberFormat="1" applyFont="1" applyFill="1" applyBorder="1" applyAlignment="1">
      <alignment horizontal="center" vertical="center" wrapText="1"/>
    </xf>
    <xf numFmtId="3" fontId="7" fillId="14" borderId="2" xfId="0" applyNumberFormat="1" applyFont="1" applyFill="1" applyBorder="1" applyAlignment="1">
      <alignment horizontal="center" vertical="center" wrapText="1"/>
    </xf>
    <xf numFmtId="166" fontId="7" fillId="14" borderId="2" xfId="0" applyNumberFormat="1" applyFont="1" applyFill="1" applyBorder="1" applyAlignment="1">
      <alignment horizontal="center" vertical="center" wrapText="1"/>
    </xf>
    <xf numFmtId="9" fontId="7" fillId="14" borderId="2" xfId="1" applyFont="1" applyFill="1" applyBorder="1" applyAlignment="1">
      <alignment horizontal="center" vertical="center" wrapText="1"/>
    </xf>
    <xf numFmtId="1" fontId="7" fillId="14" borderId="2" xfId="0" applyNumberFormat="1" applyFont="1" applyFill="1" applyBorder="1" applyAlignment="1">
      <alignment horizontal="center" vertical="center" wrapText="1"/>
    </xf>
    <xf numFmtId="166" fontId="7" fillId="6" borderId="2" xfId="0" applyNumberFormat="1" applyFont="1" applyFill="1" applyBorder="1" applyAlignment="1">
      <alignment vertical="center" wrapText="1"/>
    </xf>
    <xf numFmtId="164" fontId="8" fillId="6" borderId="2" xfId="1" applyNumberFormat="1" applyFont="1" applyFill="1" applyBorder="1" applyAlignment="1">
      <alignment horizontal="center" vertical="center" wrapText="1"/>
    </xf>
    <xf numFmtId="14" fontId="7" fillId="6" borderId="2" xfId="0" applyNumberFormat="1" applyFont="1" applyFill="1" applyBorder="1" applyAlignment="1">
      <alignment horizontal="center" vertical="center" wrapText="1"/>
    </xf>
    <xf numFmtId="164" fontId="7" fillId="14" borderId="2" xfId="1" applyNumberFormat="1" applyFont="1" applyFill="1" applyBorder="1" applyAlignment="1">
      <alignment horizontal="center" vertical="center" wrapText="1"/>
    </xf>
    <xf numFmtId="164" fontId="7" fillId="6" borderId="2" xfId="1" applyNumberFormat="1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left" vertical="center" wrapText="1"/>
    </xf>
    <xf numFmtId="0" fontId="26" fillId="0" borderId="3" xfId="2" applyNumberFormat="1" applyFont="1" applyFill="1" applyBorder="1" applyAlignment="1">
      <alignment horizontal="center" vertical="center" wrapText="1"/>
    </xf>
    <xf numFmtId="14" fontId="27" fillId="6" borderId="2" xfId="0" applyNumberFormat="1" applyFont="1" applyFill="1" applyBorder="1" applyAlignment="1">
      <alignment horizontal="center" vertical="center" wrapText="1"/>
    </xf>
    <xf numFmtId="165" fontId="5" fillId="6" borderId="2" xfId="0" applyNumberFormat="1" applyFont="1" applyFill="1" applyBorder="1" applyAlignment="1">
      <alignment horizontal="center" vertical="center" wrapText="1"/>
    </xf>
    <xf numFmtId="3" fontId="5" fillId="14" borderId="2" xfId="0" applyNumberFormat="1" applyFont="1" applyFill="1" applyBorder="1" applyAlignment="1">
      <alignment horizontal="center" vertical="center" wrapText="1"/>
    </xf>
    <xf numFmtId="166" fontId="5" fillId="14" borderId="2" xfId="0" applyNumberFormat="1" applyFont="1" applyFill="1" applyBorder="1" applyAlignment="1">
      <alignment horizontal="center" vertical="center" wrapText="1"/>
    </xf>
    <xf numFmtId="9" fontId="5" fillId="14" borderId="2" xfId="1" applyFont="1" applyFill="1" applyBorder="1" applyAlignment="1">
      <alignment horizontal="center" vertical="center" wrapText="1"/>
    </xf>
    <xf numFmtId="1" fontId="5" fillId="14" borderId="2" xfId="0" applyNumberFormat="1" applyFont="1" applyFill="1" applyBorder="1" applyAlignment="1">
      <alignment horizontal="center" vertical="center" wrapText="1"/>
    </xf>
    <xf numFmtId="166" fontId="5" fillId="4" borderId="2" xfId="0" applyNumberFormat="1" applyFont="1" applyFill="1" applyBorder="1" applyAlignment="1">
      <alignment vertical="center" wrapText="1"/>
    </xf>
    <xf numFmtId="164" fontId="27" fillId="6" borderId="2" xfId="1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9" fillId="7" borderId="3" xfId="2" applyNumberFormat="1" applyFont="1" applyFill="1" applyBorder="1" applyAlignment="1">
      <alignment horizontal="center" vertical="center" wrapText="1"/>
    </xf>
    <xf numFmtId="14" fontId="8" fillId="7" borderId="2" xfId="0" applyNumberFormat="1" applyFont="1" applyFill="1" applyBorder="1" applyAlignment="1">
      <alignment horizontal="center" vertical="center" wrapText="1"/>
    </xf>
    <xf numFmtId="3" fontId="7" fillId="13" borderId="2" xfId="0" applyNumberFormat="1" applyFont="1" applyFill="1" applyBorder="1" applyAlignment="1">
      <alignment horizontal="center" vertical="center" wrapText="1"/>
    </xf>
    <xf numFmtId="166" fontId="7" fillId="13" borderId="2" xfId="0" applyNumberFormat="1" applyFont="1" applyFill="1" applyBorder="1" applyAlignment="1">
      <alignment horizontal="center" vertical="center" wrapText="1"/>
    </xf>
    <xf numFmtId="164" fontId="7" fillId="13" borderId="2" xfId="1" applyNumberFormat="1" applyFont="1" applyFill="1" applyBorder="1" applyAlignment="1">
      <alignment horizontal="center" vertical="center" wrapText="1"/>
    </xf>
    <xf numFmtId="0" fontId="7" fillId="13" borderId="2" xfId="0" applyNumberFormat="1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 wrapText="1"/>
    </xf>
    <xf numFmtId="0" fontId="7" fillId="14" borderId="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7" fillId="10" borderId="2" xfId="0" quotePrefix="1" applyFont="1" applyFill="1" applyBorder="1" applyAlignment="1">
      <alignment horizontal="left" vertical="center" wrapText="1"/>
    </xf>
    <xf numFmtId="0" fontId="7" fillId="11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 wrapText="1"/>
    </xf>
    <xf numFmtId="9" fontId="7" fillId="13" borderId="2" xfId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14" fontId="7" fillId="7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3" fontId="8" fillId="6" borderId="2" xfId="0" applyNumberFormat="1" applyFont="1" applyFill="1" applyBorder="1" applyAlignment="1">
      <alignment horizontal="center" vertical="center" wrapText="1"/>
    </xf>
    <xf numFmtId="3" fontId="7" fillId="6" borderId="2" xfId="0" applyNumberFormat="1" applyFont="1" applyFill="1" applyBorder="1" applyAlignment="1">
      <alignment horizontal="center" vertical="center" wrapText="1"/>
    </xf>
    <xf numFmtId="166" fontId="8" fillId="6" borderId="2" xfId="0" applyNumberFormat="1" applyFont="1" applyFill="1" applyBorder="1" applyAlignment="1">
      <alignment horizontal="center" vertical="center" wrapText="1"/>
    </xf>
    <xf numFmtId="165" fontId="8" fillId="6" borderId="2" xfId="0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>
      <alignment horizontal="center" vertical="center" wrapText="1"/>
    </xf>
    <xf numFmtId="0" fontId="9" fillId="0" borderId="3" xfId="2" applyNumberFormat="1" applyFont="1" applyFill="1" applyBorder="1" applyAlignment="1">
      <alignment horizontal="center" vertical="center" wrapText="1"/>
    </xf>
    <xf numFmtId="14" fontId="5" fillId="6" borderId="2" xfId="0" applyNumberFormat="1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left" vertical="center" wrapText="1"/>
    </xf>
    <xf numFmtId="3" fontId="7" fillId="13" borderId="4" xfId="0" applyNumberFormat="1" applyFont="1" applyFill="1" applyBorder="1" applyAlignment="1">
      <alignment horizontal="center" vertical="center" wrapText="1"/>
    </xf>
    <xf numFmtId="166" fontId="7" fillId="13" borderId="4" xfId="0" applyNumberFormat="1" applyFont="1" applyFill="1" applyBorder="1" applyAlignment="1">
      <alignment horizontal="center" vertical="center" wrapText="1"/>
    </xf>
    <xf numFmtId="9" fontId="7" fillId="13" borderId="4" xfId="1" applyFont="1" applyFill="1" applyBorder="1" applyAlignment="1">
      <alignment horizontal="center" vertical="center" wrapText="1"/>
    </xf>
    <xf numFmtId="0" fontId="7" fillId="13" borderId="4" xfId="0" applyNumberFormat="1" applyFont="1" applyFill="1" applyBorder="1" applyAlignment="1">
      <alignment horizontal="center" vertical="center" wrapText="1"/>
    </xf>
    <xf numFmtId="166" fontId="18" fillId="6" borderId="2" xfId="0" applyNumberFormat="1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5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left" vertical="center" wrapText="1"/>
    </xf>
    <xf numFmtId="0" fontId="5" fillId="10" borderId="2" xfId="0" quotePrefix="1" applyFont="1" applyFill="1" applyBorder="1" applyAlignment="1">
      <alignment horizontal="left" vertical="center" wrapText="1"/>
    </xf>
    <xf numFmtId="0" fontId="5" fillId="5" borderId="2" xfId="0" quotePrefix="1" applyFont="1" applyFill="1" applyBorder="1" applyAlignment="1">
      <alignment horizontal="left" vertical="center" wrapText="1"/>
    </xf>
    <xf numFmtId="0" fontId="8" fillId="6" borderId="2" xfId="0" applyNumberFormat="1" applyFont="1" applyFill="1" applyBorder="1" applyAlignment="1">
      <alignment horizontal="center" vertical="center" wrapText="1"/>
    </xf>
    <xf numFmtId="0" fontId="8" fillId="6" borderId="2" xfId="10" applyFont="1" applyFill="1" applyBorder="1" applyAlignment="1">
      <alignment horizontal="center" vertical="center" wrapText="1"/>
    </xf>
    <xf numFmtId="10" fontId="0" fillId="0" borderId="8" xfId="0" applyNumberFormat="1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10" fontId="7" fillId="13" borderId="2" xfId="1" applyNumberFormat="1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10" fontId="7" fillId="14" borderId="2" xfId="1" applyNumberFormat="1" applyFont="1" applyFill="1" applyBorder="1" applyAlignment="1">
      <alignment horizontal="center" vertical="center" wrapText="1"/>
    </xf>
    <xf numFmtId="10" fontId="8" fillId="6" borderId="2" xfId="1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166" fontId="7" fillId="6" borderId="2" xfId="0" applyNumberFormat="1" applyFont="1" applyFill="1" applyBorder="1" applyAlignment="1">
      <alignment horizontal="center" vertical="center" wrapText="1"/>
    </xf>
    <xf numFmtId="166" fontId="18" fillId="6" borderId="2" xfId="0" applyNumberFormat="1" applyFont="1" applyFill="1" applyBorder="1" applyAlignment="1">
      <alignment horizontal="center" vertical="center" wrapText="1"/>
    </xf>
    <xf numFmtId="0" fontId="7" fillId="5" borderId="2" xfId="0" quotePrefix="1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0" borderId="2" xfId="0" quotePrefix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8" fillId="9" borderId="2" xfId="0" quotePrefix="1" applyFont="1" applyFill="1" applyBorder="1" applyAlignment="1">
      <alignment horizontal="center" vertical="center" wrapText="1"/>
    </xf>
    <xf numFmtId="3" fontId="8" fillId="18" borderId="2" xfId="0" applyNumberFormat="1" applyFont="1" applyFill="1" applyBorder="1" applyAlignment="1">
      <alignment horizontal="center" vertical="center" wrapText="1"/>
    </xf>
    <xf numFmtId="164" fontId="0" fillId="0" borderId="8" xfId="1" applyNumberFormat="1" applyFont="1" applyFill="1" applyBorder="1" applyAlignment="1">
      <alignment horizontal="center" vertical="center"/>
    </xf>
    <xf numFmtId="3" fontId="8" fillId="14" borderId="2" xfId="0" applyNumberFormat="1" applyFont="1" applyFill="1" applyBorder="1" applyAlignment="1">
      <alignment horizontal="center" vertical="center"/>
    </xf>
    <xf numFmtId="166" fontId="8" fillId="14" borderId="2" xfId="0" applyNumberFormat="1" applyFont="1" applyFill="1" applyBorder="1" applyAlignment="1">
      <alignment horizontal="center" vertical="center"/>
    </xf>
    <xf numFmtId="3" fontId="18" fillId="6" borderId="2" xfId="0" applyNumberFormat="1" applyFont="1" applyFill="1" applyBorder="1" applyAlignment="1">
      <alignment horizontal="center" vertical="center" wrapText="1"/>
    </xf>
  </cellXfs>
  <cellStyles count="388">
    <cellStyle name="Euro" xfId="12"/>
    <cellStyle name="Euro 2" xfId="278"/>
    <cellStyle name="Hipervínculo" xfId="9" builtinId="8"/>
    <cellStyle name="Millares 2" xfId="20"/>
    <cellStyle name="Millares 2 10" xfId="80"/>
    <cellStyle name="Millares 2 10 2" xfId="144"/>
    <cellStyle name="Millares 2 10 3" xfId="188"/>
    <cellStyle name="Millares 2 10 4" xfId="231"/>
    <cellStyle name="Millares 2 10 5" xfId="275"/>
    <cellStyle name="Millares 2 10 6" xfId="332"/>
    <cellStyle name="Millares 2 10 7" xfId="376"/>
    <cellStyle name="Millares 2 11" xfId="38"/>
    <cellStyle name="Millares 2 11 2" xfId="103"/>
    <cellStyle name="Millares 2 11 3" xfId="147"/>
    <cellStyle name="Millares 2 11 4" xfId="190"/>
    <cellStyle name="Millares 2 11 5" xfId="234"/>
    <cellStyle name="Millares 2 11 6" xfId="291"/>
    <cellStyle name="Millares 2 11 7" xfId="377"/>
    <cellStyle name="Millares 2 12" xfId="81"/>
    <cellStyle name="Millares 2 12 2" xfId="232"/>
    <cellStyle name="Millares 2 12 3" xfId="276"/>
    <cellStyle name="Millares 2 12 4" xfId="333"/>
    <cellStyle name="Millares 2 12 5" xfId="379"/>
    <cellStyle name="Millares 2 13" xfId="83"/>
    <cellStyle name="Millares 2 13 2" xfId="382"/>
    <cellStyle name="Millares 2 14" xfId="86"/>
    <cellStyle name="Millares 2 15" xfId="90"/>
    <cellStyle name="Millares 2 16" xfId="93"/>
    <cellStyle name="Millares 2 17" xfId="96"/>
    <cellStyle name="Millares 2 18" xfId="97"/>
    <cellStyle name="Millares 2 19" xfId="99"/>
    <cellStyle name="Millares 2 2" xfId="22"/>
    <cellStyle name="Millares 2 2 10" xfId="91"/>
    <cellStyle name="Millares 2 2 11" xfId="95"/>
    <cellStyle name="Millares 2 2 12" xfId="98"/>
    <cellStyle name="Millares 2 2 13" xfId="101"/>
    <cellStyle name="Millares 2 2 14" xfId="105"/>
    <cellStyle name="Millares 2 2 15" xfId="149"/>
    <cellStyle name="Millares 2 2 16" xfId="192"/>
    <cellStyle name="Millares 2 2 17" xfId="236"/>
    <cellStyle name="Millares 2 2 18" xfId="293"/>
    <cellStyle name="Millares 2 2 19" xfId="337"/>
    <cellStyle name="Millares 2 2 2" xfId="48"/>
    <cellStyle name="Millares 2 2 2 2" xfId="56"/>
    <cellStyle name="Millares 2 2 2 2 2" xfId="72"/>
    <cellStyle name="Millares 2 2 2 2 2 2" xfId="136"/>
    <cellStyle name="Millares 2 2 2 2 2 3" xfId="180"/>
    <cellStyle name="Millares 2 2 2 2 2 4" xfId="223"/>
    <cellStyle name="Millares 2 2 2 2 2 5" xfId="267"/>
    <cellStyle name="Millares 2 2 2 2 2 6" xfId="324"/>
    <cellStyle name="Millares 2 2 2 2 2 7" xfId="368"/>
    <cellStyle name="Millares 2 2 2 2 3" xfId="119"/>
    <cellStyle name="Millares 2 2 2 2 4" xfId="163"/>
    <cellStyle name="Millares 2 2 2 2 5" xfId="206"/>
    <cellStyle name="Millares 2 2 2 2 6" xfId="250"/>
    <cellStyle name="Millares 2 2 2 2 7" xfId="307"/>
    <cellStyle name="Millares 2 2 2 2 8" xfId="351"/>
    <cellStyle name="Millares 2 2 2 3" xfId="66"/>
    <cellStyle name="Millares 2 2 2 3 2" xfId="130"/>
    <cellStyle name="Millares 2 2 2 3 3" xfId="174"/>
    <cellStyle name="Millares 2 2 2 3 4" xfId="217"/>
    <cellStyle name="Millares 2 2 2 3 5" xfId="261"/>
    <cellStyle name="Millares 2 2 2 3 6" xfId="318"/>
    <cellStyle name="Millares 2 2 2 3 7" xfId="362"/>
    <cellStyle name="Millares 2 2 2 4" xfId="113"/>
    <cellStyle name="Millares 2 2 2 5" xfId="157"/>
    <cellStyle name="Millares 2 2 2 6" xfId="200"/>
    <cellStyle name="Millares 2 2 2 7" xfId="244"/>
    <cellStyle name="Millares 2 2 2 8" xfId="301"/>
    <cellStyle name="Millares 2 2 2 9" xfId="345"/>
    <cellStyle name="Millares 2 2 3" xfId="54"/>
    <cellStyle name="Millares 2 2 3 2" xfId="70"/>
    <cellStyle name="Millares 2 2 3 2 2" xfId="134"/>
    <cellStyle name="Millares 2 2 3 2 3" xfId="178"/>
    <cellStyle name="Millares 2 2 3 2 4" xfId="221"/>
    <cellStyle name="Millares 2 2 3 2 5" xfId="265"/>
    <cellStyle name="Millares 2 2 3 2 6" xfId="322"/>
    <cellStyle name="Millares 2 2 3 2 7" xfId="366"/>
    <cellStyle name="Millares 2 2 3 3" xfId="117"/>
    <cellStyle name="Millares 2 2 3 4" xfId="161"/>
    <cellStyle name="Millares 2 2 3 5" xfId="204"/>
    <cellStyle name="Millares 2 2 3 6" xfId="248"/>
    <cellStyle name="Millares 2 2 3 7" xfId="305"/>
    <cellStyle name="Millares 2 2 3 8" xfId="349"/>
    <cellStyle name="Millares 2 2 4" xfId="59"/>
    <cellStyle name="Millares 2 2 4 2" xfId="75"/>
    <cellStyle name="Millares 2 2 4 2 2" xfId="139"/>
    <cellStyle name="Millares 2 2 4 2 3" xfId="183"/>
    <cellStyle name="Millares 2 2 4 2 4" xfId="226"/>
    <cellStyle name="Millares 2 2 4 2 5" xfId="270"/>
    <cellStyle name="Millares 2 2 4 2 6" xfId="327"/>
    <cellStyle name="Millares 2 2 4 2 7" xfId="371"/>
    <cellStyle name="Millares 2 2 4 3" xfId="122"/>
    <cellStyle name="Millares 2 2 4 4" xfId="166"/>
    <cellStyle name="Millares 2 2 4 5" xfId="209"/>
    <cellStyle name="Millares 2 2 4 6" xfId="253"/>
    <cellStyle name="Millares 2 2 4 7" xfId="310"/>
    <cellStyle name="Millares 2 2 4 8" xfId="354"/>
    <cellStyle name="Millares 2 2 5" xfId="61"/>
    <cellStyle name="Millares 2 2 5 2" xfId="78"/>
    <cellStyle name="Millares 2 2 5 2 2" xfId="142"/>
    <cellStyle name="Millares 2 2 5 2 3" xfId="186"/>
    <cellStyle name="Millares 2 2 5 2 4" xfId="229"/>
    <cellStyle name="Millares 2 2 5 2 5" xfId="273"/>
    <cellStyle name="Millares 2 2 5 2 6" xfId="330"/>
    <cellStyle name="Millares 2 2 5 2 7" xfId="374"/>
    <cellStyle name="Millares 2 2 5 3" xfId="125"/>
    <cellStyle name="Millares 2 2 5 4" xfId="169"/>
    <cellStyle name="Millares 2 2 5 5" xfId="212"/>
    <cellStyle name="Millares 2 2 5 6" xfId="256"/>
    <cellStyle name="Millares 2 2 5 7" xfId="313"/>
    <cellStyle name="Millares 2 2 5 8" xfId="357"/>
    <cellStyle name="Millares 2 2 6" xfId="46"/>
    <cellStyle name="Millares 2 2 6 2" xfId="111"/>
    <cellStyle name="Millares 2 2 6 3" xfId="155"/>
    <cellStyle name="Millares 2 2 6 4" xfId="198"/>
    <cellStyle name="Millares 2 2 6 5" xfId="242"/>
    <cellStyle name="Millares 2 2 6 6" xfId="299"/>
    <cellStyle name="Millares 2 2 6 7" xfId="343"/>
    <cellStyle name="Millares 2 2 7" xfId="64"/>
    <cellStyle name="Millares 2 2 7 2" xfId="128"/>
    <cellStyle name="Millares 2 2 7 3" xfId="172"/>
    <cellStyle name="Millares 2 2 7 4" xfId="215"/>
    <cellStyle name="Millares 2 2 7 5" xfId="259"/>
    <cellStyle name="Millares 2 2 7 6" xfId="316"/>
    <cellStyle name="Millares 2 2 7 7" xfId="360"/>
    <cellStyle name="Millares 2 2 8" xfId="40"/>
    <cellStyle name="Millares 2 2 8 2" xfId="383"/>
    <cellStyle name="Millares 2 2 9" xfId="89"/>
    <cellStyle name="Millares 2 20" xfId="102"/>
    <cellStyle name="Millares 2 21" xfId="146"/>
    <cellStyle name="Millares 2 22" xfId="189"/>
    <cellStyle name="Millares 2 23" xfId="233"/>
    <cellStyle name="Millares 2 24" xfId="290"/>
    <cellStyle name="Millares 2 25" xfId="335"/>
    <cellStyle name="Millares 2 3" xfId="21"/>
    <cellStyle name="Millares 2 3 10" xfId="148"/>
    <cellStyle name="Millares 2 3 11" xfId="191"/>
    <cellStyle name="Millares 2 3 12" xfId="235"/>
    <cellStyle name="Millares 2 3 13" xfId="292"/>
    <cellStyle name="Millares 2 3 14" xfId="336"/>
    <cellStyle name="Millares 2 3 2" xfId="55"/>
    <cellStyle name="Millares 2 3 2 2" xfId="71"/>
    <cellStyle name="Millares 2 3 2 2 2" xfId="135"/>
    <cellStyle name="Millares 2 3 2 2 3" xfId="179"/>
    <cellStyle name="Millares 2 3 2 2 4" xfId="222"/>
    <cellStyle name="Millares 2 3 2 2 5" xfId="266"/>
    <cellStyle name="Millares 2 3 2 2 6" xfId="323"/>
    <cellStyle name="Millares 2 3 2 2 7" xfId="367"/>
    <cellStyle name="Millares 2 3 2 3" xfId="118"/>
    <cellStyle name="Millares 2 3 2 4" xfId="162"/>
    <cellStyle name="Millares 2 3 2 5" xfId="205"/>
    <cellStyle name="Millares 2 3 2 6" xfId="249"/>
    <cellStyle name="Millares 2 3 2 7" xfId="306"/>
    <cellStyle name="Millares 2 3 2 8" xfId="350"/>
    <cellStyle name="Millares 2 3 3" xfId="58"/>
    <cellStyle name="Millares 2 3 3 2" xfId="74"/>
    <cellStyle name="Millares 2 3 3 2 2" xfId="138"/>
    <cellStyle name="Millares 2 3 3 2 3" xfId="182"/>
    <cellStyle name="Millares 2 3 3 2 4" xfId="225"/>
    <cellStyle name="Millares 2 3 3 2 5" xfId="269"/>
    <cellStyle name="Millares 2 3 3 2 6" xfId="326"/>
    <cellStyle name="Millares 2 3 3 2 7" xfId="370"/>
    <cellStyle name="Millares 2 3 3 3" xfId="121"/>
    <cellStyle name="Millares 2 3 3 4" xfId="165"/>
    <cellStyle name="Millares 2 3 3 5" xfId="208"/>
    <cellStyle name="Millares 2 3 3 6" xfId="252"/>
    <cellStyle name="Millares 2 3 3 7" xfId="309"/>
    <cellStyle name="Millares 2 3 3 8" xfId="353"/>
    <cellStyle name="Millares 2 3 4" xfId="47"/>
    <cellStyle name="Millares 2 3 4 2" xfId="112"/>
    <cellStyle name="Millares 2 3 4 3" xfId="156"/>
    <cellStyle name="Millares 2 3 4 4" xfId="199"/>
    <cellStyle name="Millares 2 3 4 5" xfId="243"/>
    <cellStyle name="Millares 2 3 4 6" xfId="300"/>
    <cellStyle name="Millares 2 3 4 7" xfId="344"/>
    <cellStyle name="Millares 2 3 5" xfId="65"/>
    <cellStyle name="Millares 2 3 5 2" xfId="129"/>
    <cellStyle name="Millares 2 3 5 3" xfId="173"/>
    <cellStyle name="Millares 2 3 5 4" xfId="216"/>
    <cellStyle name="Millares 2 3 5 5" xfId="260"/>
    <cellStyle name="Millares 2 3 5 6" xfId="317"/>
    <cellStyle name="Millares 2 3 5 7" xfId="361"/>
    <cellStyle name="Millares 2 3 6" xfId="39"/>
    <cellStyle name="Millares 2 3 7" xfId="94"/>
    <cellStyle name="Millares 2 3 8" xfId="100"/>
    <cellStyle name="Millares 2 3 9" xfId="104"/>
    <cellStyle name="Millares 2 4" xfId="25"/>
    <cellStyle name="Millares 2 4 10" xfId="296"/>
    <cellStyle name="Millares 2 4 11" xfId="340"/>
    <cellStyle name="Millares 2 4 2" xfId="57"/>
    <cellStyle name="Millares 2 4 2 2" xfId="73"/>
    <cellStyle name="Millares 2 4 2 2 2" xfId="137"/>
    <cellStyle name="Millares 2 4 2 2 3" xfId="181"/>
    <cellStyle name="Millares 2 4 2 2 4" xfId="224"/>
    <cellStyle name="Millares 2 4 2 2 5" xfId="268"/>
    <cellStyle name="Millares 2 4 2 2 6" xfId="325"/>
    <cellStyle name="Millares 2 4 2 2 7" xfId="369"/>
    <cellStyle name="Millares 2 4 2 3" xfId="120"/>
    <cellStyle name="Millares 2 4 2 4" xfId="164"/>
    <cellStyle name="Millares 2 4 2 5" xfId="207"/>
    <cellStyle name="Millares 2 4 2 6" xfId="251"/>
    <cellStyle name="Millares 2 4 2 7" xfId="308"/>
    <cellStyle name="Millares 2 4 2 8" xfId="352"/>
    <cellStyle name="Millares 2 4 3" xfId="49"/>
    <cellStyle name="Millares 2 4 3 2" xfId="114"/>
    <cellStyle name="Millares 2 4 3 3" xfId="158"/>
    <cellStyle name="Millares 2 4 3 4" xfId="201"/>
    <cellStyle name="Millares 2 4 3 5" xfId="245"/>
    <cellStyle name="Millares 2 4 3 6" xfId="302"/>
    <cellStyle name="Millares 2 4 3 7" xfId="346"/>
    <cellStyle name="Millares 2 4 4" xfId="67"/>
    <cellStyle name="Millares 2 4 4 2" xfId="131"/>
    <cellStyle name="Millares 2 4 4 3" xfId="175"/>
    <cellStyle name="Millares 2 4 4 4" xfId="218"/>
    <cellStyle name="Millares 2 4 4 5" xfId="262"/>
    <cellStyle name="Millares 2 4 4 6" xfId="319"/>
    <cellStyle name="Millares 2 4 4 7" xfId="363"/>
    <cellStyle name="Millares 2 4 5" xfId="43"/>
    <cellStyle name="Millares 2 4 6" xfId="108"/>
    <cellStyle name="Millares 2 4 7" xfId="152"/>
    <cellStyle name="Millares 2 4 8" xfId="195"/>
    <cellStyle name="Millares 2 4 9" xfId="239"/>
    <cellStyle name="Millares 2 5" xfId="34"/>
    <cellStyle name="Millares 2 5 2" xfId="69"/>
    <cellStyle name="Millares 2 5 2 2" xfId="133"/>
    <cellStyle name="Millares 2 5 2 3" xfId="177"/>
    <cellStyle name="Millares 2 5 2 4" xfId="220"/>
    <cellStyle name="Millares 2 5 2 5" xfId="264"/>
    <cellStyle name="Millares 2 5 2 6" xfId="321"/>
    <cellStyle name="Millares 2 5 2 7" xfId="365"/>
    <cellStyle name="Millares 2 5 3" xfId="53"/>
    <cellStyle name="Millares 2 5 4" xfId="116"/>
    <cellStyle name="Millares 2 5 5" xfId="160"/>
    <cellStyle name="Millares 2 5 6" xfId="203"/>
    <cellStyle name="Millares 2 5 7" xfId="247"/>
    <cellStyle name="Millares 2 5 8" xfId="304"/>
    <cellStyle name="Millares 2 5 9" xfId="348"/>
    <cellStyle name="Millares 2 6" xfId="37"/>
    <cellStyle name="Millares 2 6 2" xfId="77"/>
    <cellStyle name="Millares 2 6 2 2" xfId="141"/>
    <cellStyle name="Millares 2 6 2 3" xfId="185"/>
    <cellStyle name="Millares 2 6 2 4" xfId="228"/>
    <cellStyle name="Millares 2 6 2 5" xfId="272"/>
    <cellStyle name="Millares 2 6 2 6" xfId="329"/>
    <cellStyle name="Millares 2 6 2 7" xfId="373"/>
    <cellStyle name="Millares 2 6 3" xfId="124"/>
    <cellStyle name="Millares 2 6 4" xfId="168"/>
    <cellStyle name="Millares 2 6 5" xfId="211"/>
    <cellStyle name="Millares 2 6 6" xfId="255"/>
    <cellStyle name="Millares 2 6 7" xfId="312"/>
    <cellStyle name="Millares 2 6 8" xfId="356"/>
    <cellStyle name="Millares 2 7" xfId="62"/>
    <cellStyle name="Millares 2 7 2" xfId="79"/>
    <cellStyle name="Millares 2 7 2 2" xfId="143"/>
    <cellStyle name="Millares 2 7 2 3" xfId="187"/>
    <cellStyle name="Millares 2 7 2 4" xfId="230"/>
    <cellStyle name="Millares 2 7 2 5" xfId="274"/>
    <cellStyle name="Millares 2 7 2 6" xfId="331"/>
    <cellStyle name="Millares 2 7 2 7" xfId="375"/>
    <cellStyle name="Millares 2 7 3" xfId="126"/>
    <cellStyle name="Millares 2 7 4" xfId="170"/>
    <cellStyle name="Millares 2 7 5" xfId="213"/>
    <cellStyle name="Millares 2 7 6" xfId="257"/>
    <cellStyle name="Millares 2 7 7" xfId="314"/>
    <cellStyle name="Millares 2 7 8" xfId="358"/>
    <cellStyle name="Millares 2 8" xfId="45"/>
    <cellStyle name="Millares 2 8 2" xfId="110"/>
    <cellStyle name="Millares 2 8 3" xfId="154"/>
    <cellStyle name="Millares 2 8 4" xfId="197"/>
    <cellStyle name="Millares 2 8 5" xfId="241"/>
    <cellStyle name="Millares 2 8 6" xfId="298"/>
    <cellStyle name="Millares 2 8 7" xfId="342"/>
    <cellStyle name="Millares 2 9" xfId="63"/>
    <cellStyle name="Millares 2 9 2" xfId="127"/>
    <cellStyle name="Millares 2 9 3" xfId="171"/>
    <cellStyle name="Millares 2 9 4" xfId="214"/>
    <cellStyle name="Millares 2 9 5" xfId="258"/>
    <cellStyle name="Millares 2 9 6" xfId="315"/>
    <cellStyle name="Millares 2 9 7" xfId="359"/>
    <cellStyle name="Millares 3" xfId="23"/>
    <cellStyle name="Millares 3 10" xfId="294"/>
    <cellStyle name="Millares 3 11" xfId="338"/>
    <cellStyle name="Millares 3 2" xfId="26"/>
    <cellStyle name="Millares 3 2 2" xfId="44"/>
    <cellStyle name="Millares 3 2 3" xfId="109"/>
    <cellStyle name="Millares 3 2 4" xfId="153"/>
    <cellStyle name="Millares 3 2 5" xfId="196"/>
    <cellStyle name="Millares 3 2 6" xfId="240"/>
    <cellStyle name="Millares 3 2 7" xfId="297"/>
    <cellStyle name="Millares 3 2 8" xfId="341"/>
    <cellStyle name="Millares 3 3" xfId="35"/>
    <cellStyle name="Millares 3 3 2" xfId="60"/>
    <cellStyle name="Millares 3 3 3" xfId="123"/>
    <cellStyle name="Millares 3 3 4" xfId="167"/>
    <cellStyle name="Millares 3 3 5" xfId="210"/>
    <cellStyle name="Millares 3 3 6" xfId="254"/>
    <cellStyle name="Millares 3 3 7" xfId="311"/>
    <cellStyle name="Millares 3 3 8" xfId="355"/>
    <cellStyle name="Millares 3 4" xfId="76"/>
    <cellStyle name="Millares 3 4 2" xfId="140"/>
    <cellStyle name="Millares 3 4 3" xfId="184"/>
    <cellStyle name="Millares 3 4 4" xfId="227"/>
    <cellStyle name="Millares 3 4 5" xfId="271"/>
    <cellStyle name="Millares 3 4 6" xfId="328"/>
    <cellStyle name="Millares 3 4 7" xfId="372"/>
    <cellStyle name="Millares 3 5" xfId="41"/>
    <cellStyle name="Millares 3 6" xfId="106"/>
    <cellStyle name="Millares 3 7" xfId="150"/>
    <cellStyle name="Millares 3 8" xfId="193"/>
    <cellStyle name="Millares 3 9" xfId="237"/>
    <cellStyle name="Millares 4" xfId="24"/>
    <cellStyle name="Millares 4 2" xfId="42"/>
    <cellStyle name="Millares 4 3" xfId="107"/>
    <cellStyle name="Millares 4 4" xfId="151"/>
    <cellStyle name="Millares 4 5" xfId="194"/>
    <cellStyle name="Millares 4 6" xfId="238"/>
    <cellStyle name="Millares 4 7" xfId="295"/>
    <cellStyle name="Millares 4 8" xfId="339"/>
    <cellStyle name="Millares 5" xfId="33"/>
    <cellStyle name="Millares 6" xfId="36"/>
    <cellStyle name="Millares 7" xfId="380"/>
    <cellStyle name="Millares 8" xfId="82"/>
    <cellStyle name="Normal" xfId="0" builtinId="0"/>
    <cellStyle name="Normal 10" xfId="6"/>
    <cellStyle name="Normal 10 2" xfId="10"/>
    <cellStyle name="Normal 11" xfId="385"/>
    <cellStyle name="Normal 12" xfId="3"/>
    <cellStyle name="Normal 2" xfId="13"/>
    <cellStyle name="Normal 2 2" xfId="14"/>
    <cellStyle name="Normal 2 2 2" xfId="280"/>
    <cellStyle name="Normal 2 3" xfId="145"/>
    <cellStyle name="Normal 2 3 2" xfId="279"/>
    <cellStyle name="Normal 3" xfId="2"/>
    <cellStyle name="Normal 3 10" xfId="387"/>
    <cellStyle name="Normal 3 2" xfId="85"/>
    <cellStyle name="Normal 3 2 2" xfId="281"/>
    <cellStyle name="Normal 3 2 3" xfId="384"/>
    <cellStyle name="Normal 3 3" xfId="87"/>
    <cellStyle name="Normal 3 4" xfId="15"/>
    <cellStyle name="Normal 4" xfId="27"/>
    <cellStyle name="Normal 4 2" xfId="51"/>
    <cellStyle name="Normal 4 3" xfId="88"/>
    <cellStyle name="Normal 4 3 2" xfId="277"/>
    <cellStyle name="Normal 4 3 3" xfId="378"/>
    <cellStyle name="Normal 4 4" xfId="334"/>
    <cellStyle name="Normal 5" xfId="16"/>
    <cellStyle name="Normal 5 2" xfId="282"/>
    <cellStyle name="Normal 5 2 2" xfId="386"/>
    <cellStyle name="Normal 6" xfId="50"/>
    <cellStyle name="Normal 6 2" xfId="68"/>
    <cellStyle name="Normal 6 2 2" xfId="132"/>
    <cellStyle name="Normal 6 2 3" xfId="176"/>
    <cellStyle name="Normal 6 2 4" xfId="219"/>
    <cellStyle name="Normal 6 2 5" xfId="263"/>
    <cellStyle name="Normal 6 2 6" xfId="320"/>
    <cellStyle name="Normal 6 2 7" xfId="364"/>
    <cellStyle name="Normal 6 3" xfId="115"/>
    <cellStyle name="Normal 6 3 2" xfId="289"/>
    <cellStyle name="Normal 6 4" xfId="159"/>
    <cellStyle name="Normal 6 5" xfId="202"/>
    <cellStyle name="Normal 6 6" xfId="246"/>
    <cellStyle name="Normal 6 7" xfId="303"/>
    <cellStyle name="Normal 6 8" xfId="347"/>
    <cellStyle name="Normal 7" xfId="17"/>
    <cellStyle name="Normal 7 2" xfId="283"/>
    <cellStyle name="Normal 8" xfId="4"/>
    <cellStyle name="Normal 8 2" xfId="8"/>
    <cellStyle name="Normal 8 2 2" xfId="84"/>
    <cellStyle name="Normal 9" xfId="92"/>
    <cellStyle name="Porcentaje" xfId="1" builtinId="5"/>
    <cellStyle name="Porcentaje 2" xfId="18"/>
    <cellStyle name="Porcentaje 2 2" xfId="31"/>
    <cellStyle name="Porcentaje 2 2 2" xfId="287"/>
    <cellStyle name="Porcentaje 2 3" xfId="28"/>
    <cellStyle name="Porcentaje 2 3 2" xfId="284"/>
    <cellStyle name="Porcentaje 3" xfId="30"/>
    <cellStyle name="Porcentaje 3 2" xfId="7"/>
    <cellStyle name="Porcentaje 3 2 2" xfId="52"/>
    <cellStyle name="Porcentaje 3 3" xfId="286"/>
    <cellStyle name="Porcentaje 4" xfId="5"/>
    <cellStyle name="Porcentaje 4 2" xfId="381"/>
    <cellStyle name="Porcentaje 5" xfId="11"/>
    <cellStyle name="Porcentual 2" xfId="19"/>
    <cellStyle name="Porcentual 2 2" xfId="32"/>
    <cellStyle name="Porcentual 2 2 2" xfId="288"/>
    <cellStyle name="Porcentual 2 3" xfId="29"/>
    <cellStyle name="Porcentual 2 3 2" xfId="285"/>
  </cellStyles>
  <dxfs count="58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alignment vertical="center" textRotation="0" wrapText="1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alignment vertical="center" textRotation="0" wrapText="1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alignment vertical="center" textRotation="0" wrapText="1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wrapTex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alignment vertical="center" textRotation="0" wrapText="1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vertical="center" textRotation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FFFFFF"/>
        </top>
        <bottom style="thin">
          <color rgb="FF000000"/>
        </bottom>
      </border>
    </dxf>
    <dxf>
      <alignment vertical="center" textRotation="0" justifyLastLine="0" shrinkToFit="0" readingOrder="0"/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FFFFFF"/>
        </top>
        <bottom style="thin">
          <color rgb="FF000000"/>
        </bottom>
      </border>
    </dxf>
    <dxf>
      <border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64" defaultTableStyle="TableStyleMedium2" defaultPivotStyle="PivotStyleLight16">
    <tableStyle name="Frida Acum feb-style" pivot="0" count="2">
      <tableStyleElement type="firstRowStripe" dxfId="580"/>
      <tableStyleElement type="secondRowStripe" dxfId="579"/>
    </tableStyle>
    <tableStyle name="Frida Acum feb-style 2" pivot="0" count="2">
      <tableStyleElement type="firstRowStripe" dxfId="578"/>
      <tableStyleElement type="secondRowStripe" dxfId="577"/>
    </tableStyle>
    <tableStyle name="Frida Acum feb-style 3" pivot="0" count="2">
      <tableStyleElement type="firstRowStripe" dxfId="576"/>
      <tableStyleElement type="secondRowStripe" dxfId="575"/>
    </tableStyle>
    <tableStyle name="Frida Acum feb-style 4" pivot="0" count="2">
      <tableStyleElement type="firstRowStripe" dxfId="574"/>
      <tableStyleElement type="secondRowStripe" dxfId="573"/>
    </tableStyle>
    <tableStyle name="Frida Acum ene-style" pivot="0" count="2">
      <tableStyleElement type="firstRowStripe" dxfId="572"/>
      <tableStyleElement type="secondRowStripe" dxfId="571"/>
    </tableStyle>
    <tableStyle name="Frida Acum ene-style 2" pivot="0" count="2">
      <tableStyleElement type="firstRowStripe" dxfId="570"/>
      <tableStyleElement type="secondRowStripe" dxfId="569"/>
    </tableStyle>
    <tableStyle name="Frida Acum ene-style 3" pivot="0" count="2">
      <tableStyleElement type="firstRowStripe" dxfId="568"/>
      <tableStyleElement type="secondRowStripe" dxfId="567"/>
    </tableStyle>
    <tableStyle name="Frida Acum ene-style 4" pivot="0" count="2">
      <tableStyleElement type="firstRowStripe" dxfId="566"/>
      <tableStyleElement type="secondRowStripe" dxfId="565"/>
    </tableStyle>
    <tableStyle name="Frida Acum ene-style 5" pivot="0" count="2">
      <tableStyleElement type="firstRowStripe" dxfId="564"/>
      <tableStyleElement type="secondRowStripe" dxfId="563"/>
    </tableStyle>
    <tableStyle name="Frida Acum ene-style 6" pivot="0" count="2">
      <tableStyleElement type="firstRowStripe" dxfId="562"/>
      <tableStyleElement type="secondRowStripe" dxfId="561"/>
    </tableStyle>
    <tableStyle name="Frida Acum ene-style 7" pivot="0" count="2">
      <tableStyleElement type="firstRowStripe" dxfId="560"/>
      <tableStyleElement type="secondRowStripe" dxfId="559"/>
    </tableStyle>
    <tableStyle name="Frida Acum ene-style 8" pivot="0" count="2">
      <tableStyleElement type="firstRowStripe" dxfId="558"/>
      <tableStyleElement type="secondRowStripe" dxfId="557"/>
    </tableStyle>
    <tableStyle name="Frida Acum ene-style 9" pivot="0" count="2">
      <tableStyleElement type="firstRowStripe" dxfId="556"/>
      <tableStyleElement type="secondRowStripe" dxfId="555"/>
    </tableStyle>
    <tableStyle name="Frida Acum ene-style 10" pivot="0" count="2">
      <tableStyleElement type="firstRowStripe" dxfId="554"/>
      <tableStyleElement type="secondRowStripe" dxfId="553"/>
    </tableStyle>
    <tableStyle name="Frida Acum ene-style 11" pivot="0" count="2">
      <tableStyleElement type="firstRowStripe" dxfId="552"/>
      <tableStyleElement type="secondRowStripe" dxfId="551"/>
    </tableStyle>
    <tableStyle name="Frida Acum ene-style 12" pivot="0" count="2">
      <tableStyleElement type="firstRowStripe" dxfId="550"/>
      <tableStyleElement type="secondRowStripe" dxfId="549"/>
    </tableStyle>
    <tableStyle name="Frida Acum ene-style 13" pivot="0" count="2">
      <tableStyleElement type="firstRowStripe" dxfId="548"/>
      <tableStyleElement type="secondRowStripe" dxfId="547"/>
    </tableStyle>
    <tableStyle name="Frida Acum ene-style 14" pivot="0" count="2">
      <tableStyleElement type="firstRowStripe" dxfId="546"/>
      <tableStyleElement type="secondRowStripe" dxfId="545"/>
    </tableStyle>
    <tableStyle name="Frida Acum jul-style" pivot="0" count="2">
      <tableStyleElement type="firstRowStripe" dxfId="544"/>
      <tableStyleElement type="secondRowStripe" dxfId="543"/>
    </tableStyle>
    <tableStyle name="Frida Acum jul-style 2" pivot="0" count="3">
      <tableStyleElement type="headerRow" dxfId="542"/>
      <tableStyleElement type="firstRowStripe" dxfId="541"/>
      <tableStyleElement type="secondRowStripe" dxfId="540"/>
    </tableStyle>
    <tableStyle name="Frida Acum jul-style 3" pivot="0" count="2">
      <tableStyleElement type="firstRowStripe" dxfId="539"/>
      <tableStyleElement type="secondRowStripe" dxfId="538"/>
    </tableStyle>
    <tableStyle name="Frida Acum sep-style" pivot="0" count="2">
      <tableStyleElement type="firstRowStripe" dxfId="537"/>
      <tableStyleElement type="secondRowStripe" dxfId="536"/>
    </tableStyle>
    <tableStyle name="Frida Acum nov-style" pivot="0" count="2">
      <tableStyleElement type="firstRowStripe" dxfId="535"/>
      <tableStyleElement type="secondRowStripe" dxfId="534"/>
    </tableStyle>
    <tableStyle name="Frida Acum nov-style 2" pivot="0" count="2">
      <tableStyleElement type="firstRowStripe" dxfId="533"/>
      <tableStyleElement type="secondRowStripe" dxfId="532"/>
    </tableStyle>
    <tableStyle name="Frida Acum nov-style 3" pivot="0" count="2">
      <tableStyleElement type="firstRowStripe" dxfId="531"/>
      <tableStyleElement type="secondRowStripe" dxfId="530"/>
    </tableStyle>
    <tableStyle name="Frida Acum nov-style 4" pivot="0" count="2">
      <tableStyleElement type="firstRowStripe" dxfId="529"/>
      <tableStyleElement type="secondRowStripe" dxfId="528"/>
    </tableStyle>
    <tableStyle name="Frida Acum nov-style 5" pivot="0" count="2">
      <tableStyleElement type="firstRowStripe" dxfId="527"/>
      <tableStyleElement type="secondRowStripe" dxfId="526"/>
    </tableStyle>
    <tableStyle name="Frida Acum nov-style 6" pivot="0" count="2">
      <tableStyleElement type="firstRowStripe" dxfId="525"/>
      <tableStyleElement type="secondRowStripe" dxfId="524"/>
    </tableStyle>
    <tableStyle name="Frida Acum nov-style 7" pivot="0" count="3">
      <tableStyleElement type="headerRow" dxfId="523"/>
      <tableStyleElement type="firstRowStripe" dxfId="522"/>
      <tableStyleElement type="secondRowStripe" dxfId="521"/>
    </tableStyle>
    <tableStyle name="Frida Acum nov-style 8" pivot="0" count="2">
      <tableStyleElement type="firstRowStripe" dxfId="520"/>
      <tableStyleElement type="secondRowStripe" dxfId="519"/>
    </tableStyle>
    <tableStyle name="Frida Acum nov-style 9" pivot="0" count="2">
      <tableStyleElement type="firstRowStripe" dxfId="518"/>
      <tableStyleElement type="secondRowStripe" dxfId="517"/>
    </tableStyle>
    <tableStyle name="Frida Acum nov-style 10" pivot="0" count="2">
      <tableStyleElement type="firstRowStripe" dxfId="516"/>
      <tableStyleElement type="secondRowStripe" dxfId="515"/>
    </tableStyle>
    <tableStyle name="Frida Acum nov-style 11" pivot="0" count="2">
      <tableStyleElement type="firstRowStripe" dxfId="514"/>
      <tableStyleElement type="secondRowStripe" dxfId="513"/>
    </tableStyle>
    <tableStyle name="Frida Acum nov-style 12" pivot="0" count="2">
      <tableStyleElement type="firstRowStripe" dxfId="512"/>
      <tableStyleElement type="secondRowStripe" dxfId="511"/>
    </tableStyle>
    <tableStyle name="Frida Acum nov-style 13" pivot="0" count="2">
      <tableStyleElement type="firstRowStripe" dxfId="510"/>
      <tableStyleElement type="secondRowStripe" dxfId="509"/>
    </tableStyle>
    <tableStyle name="Frida Acum ago-style" pivot="0" count="2">
      <tableStyleElement type="firstRowStripe" dxfId="508"/>
      <tableStyleElement type="secondRowStripe" dxfId="507"/>
    </tableStyle>
    <tableStyle name="Frida Acum ago-style 2" pivot="0" count="2">
      <tableStyleElement type="firstRowStripe" dxfId="506"/>
      <tableStyleElement type="secondRowStripe" dxfId="505"/>
    </tableStyle>
    <tableStyle name="Frida Acum feb-style 10" pivot="0" count="2">
      <tableStyleElement type="firstRowStripe" dxfId="504"/>
      <tableStyleElement type="secondRowStripe" dxfId="503"/>
    </tableStyle>
    <tableStyle name="Frida Acum feb-style 11" pivot="0" count="2">
      <tableStyleElement type="firstRowStripe" dxfId="502"/>
      <tableStyleElement type="secondRowStripe" dxfId="501"/>
    </tableStyle>
    <tableStyle name="Frida Acum feb-style 12" pivot="0" count="2">
      <tableStyleElement type="firstRowStripe" dxfId="500"/>
      <tableStyleElement type="secondRowStripe" dxfId="499"/>
    </tableStyle>
    <tableStyle name="Frida Acum feb-style 13" pivot="0" count="2">
      <tableStyleElement type="firstRowStripe" dxfId="498"/>
      <tableStyleElement type="secondRowStripe" dxfId="497"/>
    </tableStyle>
    <tableStyle name="Frida Acum feb-style 14" pivot="0" count="2">
      <tableStyleElement type="firstRowStripe" dxfId="496"/>
      <tableStyleElement type="secondRowStripe" dxfId="495"/>
    </tableStyle>
    <tableStyle name="Frida Acum feb-style 15" pivot="0" count="2">
      <tableStyleElement type="firstRowStripe" dxfId="494"/>
      <tableStyleElement type="secondRowStripe" dxfId="493"/>
    </tableStyle>
    <tableStyle name="Frida Acum feb-style 16" pivot="0" count="2">
      <tableStyleElement type="firstRowStripe" dxfId="492"/>
      <tableStyleElement type="secondRowStripe" dxfId="491"/>
    </tableStyle>
    <tableStyle name="Frida Acum feb-style 17" pivot="0" count="2">
      <tableStyleElement type="firstRowStripe" dxfId="490"/>
      <tableStyleElement type="secondRowStripe" dxfId="489"/>
    </tableStyle>
    <tableStyle name="Frida Acum feb-style 18" pivot="0" count="2">
      <tableStyleElement type="firstRowStripe" dxfId="488"/>
      <tableStyleElement type="secondRowStripe" dxfId="487"/>
    </tableStyle>
    <tableStyle name="Frida Acum feb-style 19" pivot="0" count="2">
      <tableStyleElement type="firstRowStripe" dxfId="486"/>
      <tableStyleElement type="secondRowStripe" dxfId="485"/>
    </tableStyle>
    <tableStyle name="Frida Acum feb-style 20" pivot="0" count="2">
      <tableStyleElement type="firstRowStripe" dxfId="484"/>
      <tableStyleElement type="secondRowStripe" dxfId="483"/>
    </tableStyle>
    <tableStyle name="Frida Acum feb-style 21" pivot="0" count="2">
      <tableStyleElement type="firstRowStripe" dxfId="482"/>
      <tableStyleElement type="secondRowStripe" dxfId="481"/>
    </tableStyle>
    <tableStyle name="Frida Acum feb-style 22" pivot="0" count="2">
      <tableStyleElement type="firstRowStripe" dxfId="480"/>
      <tableStyleElement type="secondRowStripe" dxfId="479"/>
    </tableStyle>
    <tableStyle name="Frida Acum feb-style 23" pivot="0" count="2">
      <tableStyleElement type="firstRowStripe" dxfId="478"/>
      <tableStyleElement type="secondRowStripe" dxfId="477"/>
    </tableStyle>
    <tableStyle name="Frida Acum feb-style 24" pivot="0" count="2">
      <tableStyleElement type="firstRowStripe" dxfId="476"/>
      <tableStyleElement type="secondRowStripe" dxfId="475"/>
    </tableStyle>
    <tableStyle name="Frida Acum feb-style 25" pivot="0" count="2">
      <tableStyleElement type="firstRowStripe" dxfId="474"/>
      <tableStyleElement type="secondRowStripe" dxfId="473"/>
    </tableStyle>
    <tableStyle name="Frida Acum feb-style 29" pivot="0" count="2">
      <tableStyleElement type="firstRowStripe" dxfId="472"/>
      <tableStyleElement type="secondRowStripe" dxfId="471"/>
    </tableStyle>
    <tableStyle name="Frida Acum feb-style 3 2" pivot="0" count="2">
      <tableStyleElement type="firstRowStripe" dxfId="470"/>
      <tableStyleElement type="secondRowStripe" dxfId="469"/>
    </tableStyle>
    <tableStyle name="Frida Acum feb-style 33" pivot="0" count="3">
      <tableStyleElement type="headerRow" dxfId="468"/>
      <tableStyleElement type="firstRowStripe" dxfId="467"/>
      <tableStyleElement type="secondRowStripe" dxfId="466"/>
    </tableStyle>
    <tableStyle name="Frida Acum feb-style 37" pivot="0" count="2">
      <tableStyleElement type="firstRowStripe" dxfId="465"/>
      <tableStyleElement type="secondRowStripe" dxfId="464"/>
    </tableStyle>
    <tableStyle name="Frida Acum feb-style 38" pivot="0" count="2">
      <tableStyleElement type="firstRowStripe" dxfId="463"/>
      <tableStyleElement type="secondRowStripe" dxfId="462"/>
    </tableStyle>
    <tableStyle name="Frida Acum feb-style 4 2" pivot="0" count="2">
      <tableStyleElement type="firstRowStripe" dxfId="461"/>
      <tableStyleElement type="secondRowStripe" dxfId="460"/>
    </tableStyle>
    <tableStyle name="Frida Acum feb-style 5" pivot="0" count="2">
      <tableStyleElement type="firstRowStripe" dxfId="459"/>
      <tableStyleElement type="secondRowStripe" dxfId="458"/>
    </tableStyle>
    <tableStyle name="Frida Acum feb-style 6" pivot="0" count="2">
      <tableStyleElement type="firstRowStripe" dxfId="457"/>
      <tableStyleElement type="secondRowStripe" dxfId="456"/>
    </tableStyle>
    <tableStyle name="Frida Acum feb-style 7" pivot="0" count="2">
      <tableStyleElement type="firstRowStripe" dxfId="455"/>
      <tableStyleElement type="secondRowStripe" dxfId="454"/>
    </tableStyle>
    <tableStyle name="Frida Acum feb-style 8" pivot="0" count="2">
      <tableStyleElement type="firstRowStripe" dxfId="453"/>
      <tableStyleElement type="secondRowStripe" dxfId="452"/>
    </tableStyle>
    <tableStyle name="Frida Acum feb-style 9" pivot="0" count="2">
      <tableStyleElement type="firstRowStripe" dxfId="451"/>
      <tableStyleElement type="secondRowStripe" dxfId="4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84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6.jpeg"/><Relationship Id="rId8" Type="http://schemas.openxmlformats.org/officeDocument/2006/relationships/image" Target="../media/image83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79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85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8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84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6.jpeg"/><Relationship Id="rId8" Type="http://schemas.openxmlformats.org/officeDocument/2006/relationships/image" Target="../media/image83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79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85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8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7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84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6.jpeg"/><Relationship Id="rId8" Type="http://schemas.openxmlformats.org/officeDocument/2006/relationships/image" Target="../media/image83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79.jpeg"/><Relationship Id="rId85" Type="http://schemas.openxmlformats.org/officeDocument/2006/relationships/image" Target="../media/image8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4.jpeg"/><Relationship Id="rId83" Type="http://schemas.openxmlformats.org/officeDocument/2006/relationships/image" Target="../media/image8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85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8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6.png"/><Relationship Id="rId89" Type="http://schemas.openxmlformats.org/officeDocument/2006/relationships/image" Target="../media/image92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90" Type="http://schemas.openxmlformats.org/officeDocument/2006/relationships/image" Target="../media/image93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84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6.jpeg"/><Relationship Id="rId8" Type="http://schemas.openxmlformats.org/officeDocument/2006/relationships/image" Target="../media/image83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79.jpeg"/><Relationship Id="rId85" Type="http://schemas.openxmlformats.org/officeDocument/2006/relationships/image" Target="../media/image8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4.jpeg"/><Relationship Id="rId83" Type="http://schemas.openxmlformats.org/officeDocument/2006/relationships/image" Target="../media/image87.png"/><Relationship Id="rId88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85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86" Type="http://schemas.openxmlformats.org/officeDocument/2006/relationships/image" Target="../media/image8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8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90.pn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6.png"/><Relationship Id="rId89" Type="http://schemas.openxmlformats.org/officeDocument/2006/relationships/image" Target="../media/image93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90" Type="http://schemas.openxmlformats.org/officeDocument/2006/relationships/image" Target="../media/image91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84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6.jpeg"/><Relationship Id="rId8" Type="http://schemas.openxmlformats.org/officeDocument/2006/relationships/image" Target="../media/image83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79.jpeg"/><Relationship Id="rId85" Type="http://schemas.openxmlformats.org/officeDocument/2006/relationships/image" Target="../media/image8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4.jpeg"/><Relationship Id="rId83" Type="http://schemas.openxmlformats.org/officeDocument/2006/relationships/image" Target="../media/image87.png"/><Relationship Id="rId88" Type="http://schemas.openxmlformats.org/officeDocument/2006/relationships/image" Target="../media/image9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gi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85.png"/><Relationship Id="rId78" Type="http://schemas.openxmlformats.org/officeDocument/2006/relationships/image" Target="../media/image77.png"/><Relationship Id="rId81" Type="http://schemas.openxmlformats.org/officeDocument/2006/relationships/image" Target="../media/image80.jpeg"/><Relationship Id="rId86" Type="http://schemas.openxmlformats.org/officeDocument/2006/relationships/image" Target="../media/image8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8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90.png"/><Relationship Id="rId61" Type="http://schemas.openxmlformats.org/officeDocument/2006/relationships/image" Target="../media/image61.jpeg"/><Relationship Id="rId82" Type="http://schemas.openxmlformats.org/officeDocument/2006/relationships/image" Target="../media/image81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1424216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4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800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6" y="9726333"/>
          <a:ext cx="1421385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1359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799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54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1359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538" y="18446524"/>
          <a:ext cx="1454147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16</xdr:row>
      <xdr:rowOff>800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1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974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3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1360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41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0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0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30" y="40320005"/>
          <a:ext cx="1452789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27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0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1" y="44682177"/>
          <a:ext cx="144699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1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1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5" y="50508581"/>
          <a:ext cx="1452789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1360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2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1359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8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800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0" y="67996881"/>
          <a:ext cx="14535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5442</xdr:colOff>
      <xdr:row>50</xdr:row>
      <xdr:rowOff>1360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1259" y="70910677"/>
          <a:ext cx="1454148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1360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41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2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2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1358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6951" y="85485059"/>
          <a:ext cx="145414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5442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1938" y="86940573"/>
          <a:ext cx="1452790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5442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2620" y="91311866"/>
          <a:ext cx="1451426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802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230" y="92771406"/>
          <a:ext cx="1453591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1359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5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5442</xdr:colOff>
      <xdr:row>67</xdr:row>
      <xdr:rowOff>1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1528" y="95684113"/>
          <a:ext cx="1453609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801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1360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217" y="98600078"/>
          <a:ext cx="145279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5442</xdr:colOff>
      <xdr:row>70</xdr:row>
      <xdr:rowOff>1359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4432" y="100058990"/>
          <a:ext cx="1447801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1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6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1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1" y="104441288"/>
          <a:ext cx="143169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5442</xdr:colOff>
      <xdr:row>74</xdr:row>
      <xdr:rowOff>799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1539" y="105886197"/>
          <a:ext cx="1453587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1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1360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76</xdr:row>
      <xdr:rowOff>1447240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11486" y="110252676"/>
          <a:ext cx="144507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77</xdr:row>
      <xdr:rowOff>1447799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11940" y="111711014"/>
          <a:ext cx="1446438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1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7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76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1424216</xdr:rowOff>
    </xdr:to>
    <xdr:pic>
      <xdr:nvPicPr>
        <xdr:cNvPr id="77" name="Imagen 7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4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79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80" name="Imagen 79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81" name="Imagen 80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799</xdr:rowOff>
    </xdr:to>
    <xdr:pic>
      <xdr:nvPicPr>
        <xdr:cNvPr id="82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0</xdr:rowOff>
    </xdr:to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84" name="Imagen 83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0</xdr:rowOff>
    </xdr:to>
    <xdr:pic>
      <xdr:nvPicPr>
        <xdr:cNvPr id="85" name="Imagen 84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86" name="Imagen 85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87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16</xdr:row>
      <xdr:rowOff>0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90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91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92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93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9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9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0</xdr:rowOff>
    </xdr:to>
    <xdr:pic>
      <xdr:nvPicPr>
        <xdr:cNvPr id="96" name="Imagen 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97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98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99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0</xdr:rowOff>
    </xdr:to>
    <xdr:pic>
      <xdr:nvPicPr>
        <xdr:cNvPr id="100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30" y="40320005"/>
          <a:ext cx="1452789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101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02" name="Imagen 10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27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0</xdr:rowOff>
    </xdr:to>
    <xdr:pic>
      <xdr:nvPicPr>
        <xdr:cNvPr id="103" name="Imagen 102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1" y="44682177"/>
          <a:ext cx="144699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04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05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06" name="Imagen 105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2</xdr:rowOff>
    </xdr:to>
    <xdr:pic>
      <xdr:nvPicPr>
        <xdr:cNvPr id="107" name="Imagen 106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5" y="50508581"/>
          <a:ext cx="1452790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08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09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10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111" name="Imagen 110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12" name="Imagen 1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113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14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799</xdr:rowOff>
    </xdr:to>
    <xdr:pic>
      <xdr:nvPicPr>
        <xdr:cNvPr id="115" name="Imagen 114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8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16" name="Imagen 115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800</xdr:rowOff>
    </xdr:to>
    <xdr:pic>
      <xdr:nvPicPr>
        <xdr:cNvPr id="117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0" y="67996881"/>
          <a:ext cx="14535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28016</xdr:rowOff>
    </xdr:to>
    <xdr:pic>
      <xdr:nvPicPr>
        <xdr:cNvPr id="118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4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19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20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21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1</xdr:rowOff>
    </xdr:to>
    <xdr:pic>
      <xdr:nvPicPr>
        <xdr:cNvPr id="122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0</xdr:rowOff>
    </xdr:to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24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25" name="Imagen 12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2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799</xdr:rowOff>
    </xdr:to>
    <xdr:pic>
      <xdr:nvPicPr>
        <xdr:cNvPr id="127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3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</xdr:rowOff>
    </xdr:to>
    <xdr:pic>
      <xdr:nvPicPr>
        <xdr:cNvPr id="128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29" y="85484381"/>
          <a:ext cx="145279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1</xdr:rowOff>
    </xdr:to>
    <xdr:pic>
      <xdr:nvPicPr>
        <xdr:cNvPr id="129" name="Imagen 128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30" name="Imagen 12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31" name="Imagen 130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800</xdr:rowOff>
    </xdr:to>
    <xdr:pic>
      <xdr:nvPicPr>
        <xdr:cNvPr id="132" name="Imagen 131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231" y="92771405"/>
          <a:ext cx="14535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1</xdr:rowOff>
    </xdr:to>
    <xdr:pic>
      <xdr:nvPicPr>
        <xdr:cNvPr id="133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5" y="94230433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134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8" y="95685233"/>
          <a:ext cx="14536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35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1</xdr:rowOff>
    </xdr:to>
    <xdr:pic>
      <xdr:nvPicPr>
        <xdr:cNvPr id="136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6" y="98599399"/>
          <a:ext cx="1451431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799</xdr:rowOff>
    </xdr:to>
    <xdr:pic>
      <xdr:nvPicPr>
        <xdr:cNvPr id="137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1360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8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39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40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41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75</xdr:row>
      <xdr:rowOff>1447239</xdr:rowOff>
    </xdr:to>
    <xdr:pic>
      <xdr:nvPicPr>
        <xdr:cNvPr id="142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45879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43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77</xdr:row>
      <xdr:rowOff>1446439</xdr:rowOff>
    </xdr:to>
    <xdr:pic>
      <xdr:nvPicPr>
        <xdr:cNvPr id="144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12620" y="111710334"/>
          <a:ext cx="1445078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45" name="Imagen 144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46" name="Imagen 14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47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81</xdr:row>
      <xdr:rowOff>122465</xdr:rowOff>
    </xdr:from>
    <xdr:to>
      <xdr:col>5</xdr:col>
      <xdr:colOff>0</xdr:colOff>
      <xdr:row>82</xdr:row>
      <xdr:rowOff>115261</xdr:rowOff>
    </xdr:to>
    <xdr:pic>
      <xdr:nvPicPr>
        <xdr:cNvPr id="148" name="Imagen 147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29" y="119307429"/>
          <a:ext cx="1823357" cy="1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49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50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51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52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53" name="Imagen 152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54" name="Imagen 15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800</xdr:rowOff>
    </xdr:to>
    <xdr:pic>
      <xdr:nvPicPr>
        <xdr:cNvPr id="155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0" y="67996881"/>
          <a:ext cx="14535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5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57" name="Imagen 156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5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</xdr:rowOff>
    </xdr:to>
    <xdr:pic>
      <xdr:nvPicPr>
        <xdr:cNvPr id="15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29" y="85484381"/>
          <a:ext cx="145279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60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61" name="Imagen 160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62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6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64" name="Imagen 16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65" name="Imagen 164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66" name="Imagen 165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67" name="Imagen 16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68" name="Imagen 16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6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70" name="Imagen 169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71" name="Imagen 17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72" name="Imagen 17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73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74" name="Imagen 173" descr="D:\descargas\20211130_094257.jp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75" name="Imagen 174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76" name="Imagen 175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82</xdr:row>
      <xdr:rowOff>1</xdr:rowOff>
    </xdr:from>
    <xdr:to>
      <xdr:col>4</xdr:col>
      <xdr:colOff>1782534</xdr:colOff>
      <xdr:row>82</xdr:row>
      <xdr:rowOff>1510396</xdr:rowOff>
    </xdr:to>
    <xdr:pic>
      <xdr:nvPicPr>
        <xdr:cNvPr id="177" name="Imagen 176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62498" y="119048895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1424216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4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1360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19876" y="9726613"/>
          <a:ext cx="1421945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0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0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1359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538" y="18446524"/>
          <a:ext cx="1454147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0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5" y="19905776"/>
          <a:ext cx="145074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16</xdr:row>
      <xdr:rowOff>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1359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291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0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1360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41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1359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88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1359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414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28</xdr:row>
      <xdr:rowOff>1455963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1011" y="40319324"/>
          <a:ext cx="1451427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1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0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31</xdr:row>
      <xdr:rowOff>1455963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4382" y="44681496"/>
          <a:ext cx="144563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1359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951" y="49051935"/>
          <a:ext cx="145414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0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6" y="50508580"/>
          <a:ext cx="1452788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0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1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1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40</xdr:row>
      <xdr:rowOff>1455963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9899" y="57792937"/>
          <a:ext cx="1451427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44</xdr:row>
      <xdr:rowOff>1455963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1427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1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630" y="67996481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28014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3" y="69465545"/>
          <a:ext cx="148533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5442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1938" y="70909998"/>
          <a:ext cx="1452790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1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0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0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1360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6950" y="85485060"/>
          <a:ext cx="145415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5442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1938" y="86940573"/>
          <a:ext cx="1452790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5442</xdr:colOff>
      <xdr:row>64</xdr:row>
      <xdr:rowOff>1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938" y="91312548"/>
          <a:ext cx="1452789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1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90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1359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5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5442</xdr:colOff>
      <xdr:row>67</xdr:row>
      <xdr:rowOff>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1529" y="95684112"/>
          <a:ext cx="1453608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1360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217" y="98600078"/>
          <a:ext cx="145279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5442</xdr:colOff>
      <xdr:row>70</xdr:row>
      <xdr:rowOff>1359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4432" y="100058990"/>
          <a:ext cx="1447801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1238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8563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5442</xdr:colOff>
      <xdr:row>74</xdr:row>
      <xdr:rowOff>0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1939" y="105885797"/>
          <a:ext cx="1452788" cy="183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0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5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0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7" y="111715777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79</xdr:row>
      <xdr:rowOff>1455963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3657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7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8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1359</xdr:rowOff>
    </xdr:to>
    <xdr:pic>
      <xdr:nvPicPr>
        <xdr:cNvPr id="79" name="Imagen 78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951" y="49051935"/>
          <a:ext cx="145414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1</xdr:rowOff>
    </xdr:to>
    <xdr:pic>
      <xdr:nvPicPr>
        <xdr:cNvPr id="81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630" y="67996481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2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3" name="Imagen 82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4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1360</xdr:rowOff>
    </xdr:to>
    <xdr:pic>
      <xdr:nvPicPr>
        <xdr:cNvPr id="85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6950" y="85485060"/>
          <a:ext cx="145415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86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1424216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4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799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0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16</xdr:row>
      <xdr:rowOff>0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0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0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1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30" y="40320005"/>
          <a:ext cx="1452790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0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1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2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5" y="50508581"/>
          <a:ext cx="1452790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799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8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800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0" y="67996881"/>
          <a:ext cx="14535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28016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4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1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0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799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3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29" y="85484381"/>
          <a:ext cx="145279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1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800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231" y="92771405"/>
          <a:ext cx="14535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1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5" y="94230433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8" y="95685233"/>
          <a:ext cx="14536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1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6" y="98599399"/>
          <a:ext cx="1451431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799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1360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8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800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5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7" y="111715777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1700893</xdr:colOff>
      <xdr:row>81</xdr:row>
      <xdr:rowOff>13607</xdr:rowOff>
    </xdr:from>
    <xdr:to>
      <xdr:col>4</xdr:col>
      <xdr:colOff>1728107</xdr:colOff>
      <xdr:row>82</xdr:row>
      <xdr:rowOff>6403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1179" y="119198571"/>
          <a:ext cx="1823357" cy="1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800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0" y="67996881"/>
          <a:ext cx="14535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1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29" y="85484381"/>
          <a:ext cx="145279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62499" y="119048894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800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7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8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9" name="Imagen 78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1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2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3" name="Imagen 82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4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5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6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7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8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90" name="Imagen 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1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2" name="Imagen 91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3" name="Imagen 92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4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5" name="Imagen 9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6" name="Imagen 95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7" name="Imagen 96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8" name="Imagen 97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9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2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3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4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5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6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7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8" name="Imagen 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9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10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1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2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3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4" name="Imagen 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27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5" name="Imagen 114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6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8" name="Imagen 11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9" name="Imagen 118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2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1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2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3" name="Imagen 122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4" name="Imagen 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5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6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7" name="Imagen 126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8" name="Imagen 127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9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30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1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2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3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4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5" name="Imagen 13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6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7" name="Imagen 136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9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2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4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1" name="Imagen 140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2" name="Imagen 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3" name="Imagen 142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4" name="Imagen 143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145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1</xdr:rowOff>
    </xdr:to>
    <xdr:pic>
      <xdr:nvPicPr>
        <xdr:cNvPr id="146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7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8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9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1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2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3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4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6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7" name="Imagen 156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8" name="Imagen 15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9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60" name="Imagen 159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5607" y="119253000"/>
          <a:ext cx="1823357" cy="1557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1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2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3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4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5" name="Imagen 164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6" name="Imagen 16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7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8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9" name="Imagen 168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70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1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2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3" name="Imagen 172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6" name="Imagen 17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7" name="Imagen 176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80" name="Imagen 179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1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2" name="Imagen 181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4" name="Imagen 18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5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6" name="Imagen 185" descr="D:\descargas\20211130_09425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1" name="Imagen 190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2" name="Imagen 191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2894" y="119105724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800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1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800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1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3" name="Imagen 192"/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680" t="34369" r="8074" b="39912"/>
        <a:stretch/>
      </xdr:blipFill>
      <xdr:spPr bwMode="auto">
        <a:xfrm>
          <a:off x="4616824" y="122357029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5" name="Imagen 19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616824" y="123914646"/>
          <a:ext cx="1822274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6824" y="125472265"/>
          <a:ext cx="1932130" cy="13110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800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0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1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6824" y="2599765"/>
          <a:ext cx="1826558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2" name="Imagen 1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3" name="Imagen 192"/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680" t="34369" r="8074" b="39912"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4" name="Imagen 19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86</xdr:row>
      <xdr:rowOff>11206</xdr:rowOff>
    </xdr:from>
    <xdr:to>
      <xdr:col>4</xdr:col>
      <xdr:colOff>1815352</xdr:colOff>
      <xdr:row>86</xdr:row>
      <xdr:rowOff>1546412</xdr:rowOff>
    </xdr:to>
    <xdr:pic>
      <xdr:nvPicPr>
        <xdr:cNvPr id="196" name="Imagen 19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61647" y="125483471"/>
          <a:ext cx="1770529" cy="1535206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87</xdr:row>
      <xdr:rowOff>56030</xdr:rowOff>
    </xdr:from>
    <xdr:to>
      <xdr:col>4</xdr:col>
      <xdr:colOff>1804147</xdr:colOff>
      <xdr:row>87</xdr:row>
      <xdr:rowOff>1512795</xdr:rowOff>
    </xdr:to>
    <xdr:pic>
      <xdr:nvPicPr>
        <xdr:cNvPr id="198" name="Imagen 19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628030" y="127085912"/>
          <a:ext cx="1792941" cy="14567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11206</xdr:rowOff>
    </xdr:from>
    <xdr:to>
      <xdr:col>4</xdr:col>
      <xdr:colOff>1754844</xdr:colOff>
      <xdr:row>88</xdr:row>
      <xdr:rowOff>1535206</xdr:rowOff>
    </xdr:to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616824" y="128598706"/>
          <a:ext cx="175484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91</xdr:row>
      <xdr:rowOff>1</xdr:rowOff>
    </xdr:from>
    <xdr:to>
      <xdr:col>4</xdr:col>
      <xdr:colOff>1792940</xdr:colOff>
      <xdr:row>92</xdr:row>
      <xdr:rowOff>2</xdr:rowOff>
    </xdr:to>
    <xdr:pic>
      <xdr:nvPicPr>
        <xdr:cNvPr id="201" name="Imagen 200" descr="C:\Users\abril.alfaro\AppData\Local\Microsoft\Windows\INetCache\Content.Outlook\EQEULQ79\20220325_094213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667" t="24721" r="34416" b="19632"/>
        <a:stretch/>
      </xdr:blipFill>
      <xdr:spPr bwMode="auto">
        <a:xfrm rot="5400000">
          <a:off x="4734484" y="130027458"/>
          <a:ext cx="1557619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44824</xdr:colOff>
      <xdr:row>89</xdr:row>
      <xdr:rowOff>0</xdr:rowOff>
    </xdr:from>
    <xdr:to>
      <xdr:col>4</xdr:col>
      <xdr:colOff>1781734</xdr:colOff>
      <xdr:row>89</xdr:row>
      <xdr:rowOff>1524003</xdr:rowOff>
    </xdr:to>
    <xdr:pic>
      <xdr:nvPicPr>
        <xdr:cNvPr id="202" name="Imagen 201" descr="C:\Users\abril.alfaro\Documents\UNIDAD MEDICA ESCUELA CANINA\EXPEDIENTES CANINOS\EXPEDIENTES G28\20221123_153922.jpg"/>
        <xdr:cNvPicPr/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699" t="14752" r="37538" b="19619"/>
        <a:stretch/>
      </xdr:blipFill>
      <xdr:spPr bwMode="auto">
        <a:xfrm rot="5400000">
          <a:off x="4768101" y="130038665"/>
          <a:ext cx="1524003" cy="17369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90</xdr:row>
      <xdr:rowOff>0</xdr:rowOff>
    </xdr:from>
    <xdr:to>
      <xdr:col>4</xdr:col>
      <xdr:colOff>1804146</xdr:colOff>
      <xdr:row>91</xdr:row>
      <xdr:rowOff>22412</xdr:rowOff>
    </xdr:to>
    <xdr:pic>
      <xdr:nvPicPr>
        <xdr:cNvPr id="203" name="Imagen 202" descr="C:\Users\abril.alfaro\Documents\UNIDAD MEDICA ESCUELA CANINA\EXPEDIENTES CANINOS\EXPEDIENTES G28\20221214_155845.jpg"/>
        <xdr:cNvPicPr/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1227" t="23049" r="47555" b="28678"/>
        <a:stretch/>
      </xdr:blipFill>
      <xdr:spPr bwMode="auto">
        <a:xfrm rot="5400000">
          <a:off x="4728882" y="131590676"/>
          <a:ext cx="1580030" cy="18041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5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6" name="Imagen 5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1</xdr:rowOff>
    </xdr:to>
    <xdr:pic>
      <xdr:nvPicPr>
        <xdr:cNvPr id="7" name="Imagen 6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7" y="11165569"/>
          <a:ext cx="1452790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2</xdr:rowOff>
    </xdr:to>
    <xdr:pic>
      <xdr:nvPicPr>
        <xdr:cNvPr id="8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4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2092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1</xdr:rowOff>
    </xdr:to>
    <xdr:pic>
      <xdr:nvPicPr>
        <xdr:cNvPr id="10" name="Imagen 9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9218" y="15531193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2094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67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12" name="Imagen 11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1</xdr:rowOff>
    </xdr:to>
    <xdr:pic>
      <xdr:nvPicPr>
        <xdr:cNvPr id="13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2093</xdr:rowOff>
    </xdr:to>
    <xdr:pic>
      <xdr:nvPicPr>
        <xdr:cNvPr id="16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488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1</xdr:rowOff>
    </xdr:to>
    <xdr:pic>
      <xdr:nvPicPr>
        <xdr:cNvPr id="17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8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1</xdr:rowOff>
    </xdr:to>
    <xdr:pic>
      <xdr:nvPicPr>
        <xdr:cNvPr id="19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2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2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23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24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25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26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800</xdr:rowOff>
    </xdr:to>
    <xdr:pic>
      <xdr:nvPicPr>
        <xdr:cNvPr id="27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2091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881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29" name="Imagen 28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30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31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32" name="Imagen 31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33" name="Imagen 32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2</xdr:rowOff>
    </xdr:to>
    <xdr:pic>
      <xdr:nvPicPr>
        <xdr:cNvPr id="34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2092</xdr:rowOff>
    </xdr:to>
    <xdr:pic>
      <xdr:nvPicPr>
        <xdr:cNvPr id="35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488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3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800</xdr:rowOff>
    </xdr:to>
    <xdr:pic>
      <xdr:nvPicPr>
        <xdr:cNvPr id="37" name="Imagen 3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8" y="57794018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1</xdr:rowOff>
    </xdr:to>
    <xdr:pic>
      <xdr:nvPicPr>
        <xdr:cNvPr id="3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40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2</xdr:rowOff>
    </xdr:to>
    <xdr:pic>
      <xdr:nvPicPr>
        <xdr:cNvPr id="42" name="Imagen 41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7" y="65102868"/>
          <a:ext cx="1445642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43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28015</xdr:rowOff>
    </xdr:to>
    <xdr:pic>
      <xdr:nvPicPr>
        <xdr:cNvPr id="44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2" y="69465546"/>
          <a:ext cx="148533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2</xdr:rowOff>
    </xdr:to>
    <xdr:pic>
      <xdr:nvPicPr>
        <xdr:cNvPr id="45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46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47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48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50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51" name="Imagen 50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52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2093</xdr:rowOff>
    </xdr:to>
    <xdr:pic>
      <xdr:nvPicPr>
        <xdr:cNvPr id="53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5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55" name="Imagen 54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4535</xdr:rowOff>
    </xdr:from>
    <xdr:to>
      <xdr:col>5</xdr:col>
      <xdr:colOff>0</xdr:colOff>
      <xdr:row>62</xdr:row>
      <xdr:rowOff>2093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5"/>
          <a:ext cx="1828800" cy="1454883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63</xdr:row>
      <xdr:rowOff>1455963</xdr:rowOff>
    </xdr:to>
    <xdr:pic>
      <xdr:nvPicPr>
        <xdr:cNvPr id="57" name="Imagen 5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1499" y="91312987"/>
          <a:ext cx="1451426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2094</xdr:rowOff>
    </xdr:to>
    <xdr:pic>
      <xdr:nvPicPr>
        <xdr:cNvPr id="58" name="Imagen 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6584" y="92772052"/>
          <a:ext cx="1454883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59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6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008" y="95685633"/>
          <a:ext cx="145440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2094</xdr:rowOff>
    </xdr:to>
    <xdr:pic>
      <xdr:nvPicPr>
        <xdr:cNvPr id="61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48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800</xdr:rowOff>
    </xdr:to>
    <xdr:pic>
      <xdr:nvPicPr>
        <xdr:cNvPr id="6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497" y="98599798"/>
          <a:ext cx="14522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0</xdr:rowOff>
    </xdr:to>
    <xdr:pic>
      <xdr:nvPicPr>
        <xdr:cNvPr id="63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3311" y="100060111"/>
          <a:ext cx="14478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65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2093</xdr:rowOff>
    </xdr:to>
    <xdr:pic>
      <xdr:nvPicPr>
        <xdr:cNvPr id="66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09771" y="105887965"/>
          <a:ext cx="1454881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67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1</xdr:rowOff>
    </xdr:to>
    <xdr:pic>
      <xdr:nvPicPr>
        <xdr:cNvPr id="68" name="5 Imagen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6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1</xdr:rowOff>
    </xdr:to>
    <xdr:pic>
      <xdr:nvPicPr>
        <xdr:cNvPr id="70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7176" y="111715778"/>
          <a:ext cx="145596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71" name="Imagen 70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2093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711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73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74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75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76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77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2092</xdr:rowOff>
    </xdr:to>
    <xdr:pic>
      <xdr:nvPicPr>
        <xdr:cNvPr id="78" name="Imagen 77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6584" y="49052302"/>
          <a:ext cx="145488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47</xdr:row>
      <xdr:rowOff>1455963</xdr:rowOff>
    </xdr:to>
    <xdr:pic>
      <xdr:nvPicPr>
        <xdr:cNvPr id="80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8311" y="67995800"/>
          <a:ext cx="1451427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8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82" name="Imagen 8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83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84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2093</xdr:rowOff>
    </xdr:to>
    <xdr:pic>
      <xdr:nvPicPr>
        <xdr:cNvPr id="85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5397" y="110258765"/>
          <a:ext cx="145725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86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15874</xdr:colOff>
      <xdr:row>1</xdr:row>
      <xdr:rowOff>14061</xdr:rowOff>
    </xdr:from>
    <xdr:to>
      <xdr:col>5</xdr:col>
      <xdr:colOff>0</xdr:colOff>
      <xdr:row>2</xdr:row>
      <xdr:rowOff>0</xdr:rowOff>
    </xdr:to>
    <xdr:pic>
      <xdr:nvPicPr>
        <xdr:cNvPr id="87" name="134 Imagen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499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0</xdr:rowOff>
    </xdr:from>
    <xdr:to>
      <xdr:col>5</xdr:col>
      <xdr:colOff>2</xdr:colOff>
      <xdr:row>2</xdr:row>
      <xdr:rowOff>1425015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6" y="2600325"/>
          <a:ext cx="1809751" cy="1425015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3</xdr:row>
      <xdr:rowOff>4536</xdr:rowOff>
    </xdr:from>
    <xdr:to>
      <xdr:col>5</xdr:col>
      <xdr:colOff>0</xdr:colOff>
      <xdr:row>4</xdr:row>
      <xdr:rowOff>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1892" y="406218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</xdr:row>
      <xdr:rowOff>30844</xdr:rowOff>
    </xdr:from>
    <xdr:ext cx="1828800" cy="1429656"/>
    <xdr:pic>
      <xdr:nvPicPr>
        <xdr:cNvPr id="90" name="2 Imagen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846046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7</xdr:row>
      <xdr:rowOff>36740</xdr:rowOff>
    </xdr:from>
    <xdr:to>
      <xdr:col>4</xdr:col>
      <xdr:colOff>1819274</xdr:colOff>
      <xdr:row>8</xdr:row>
      <xdr:rowOff>799</xdr:rowOff>
    </xdr:to>
    <xdr:pic>
      <xdr:nvPicPr>
        <xdr:cNvPr id="91" name="Imagen 90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7118" t="6918" r="34418" b="12086"/>
        <a:stretch/>
      </xdr:blipFill>
      <xdr:spPr bwMode="auto">
        <a:xfrm rot="5400000">
          <a:off x="4820157" y="9726332"/>
          <a:ext cx="1421384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</xdr:row>
      <xdr:rowOff>4536</xdr:rowOff>
    </xdr:from>
    <xdr:to>
      <xdr:col>4</xdr:col>
      <xdr:colOff>1819274</xdr:colOff>
      <xdr:row>9</xdr:row>
      <xdr:rowOff>3</xdr:rowOff>
    </xdr:to>
    <xdr:pic>
      <xdr:nvPicPr>
        <xdr:cNvPr id="92" name="Imagen 91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630" t="13723" r="34320" b="16572"/>
        <a:stretch/>
      </xdr:blipFill>
      <xdr:spPr bwMode="auto">
        <a:xfrm rot="5400000">
          <a:off x="4802866" y="11165570"/>
          <a:ext cx="1452792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9</xdr:row>
      <xdr:rowOff>12700</xdr:rowOff>
    </xdr:from>
    <xdr:to>
      <xdr:col>4</xdr:col>
      <xdr:colOff>1819275</xdr:colOff>
      <xdr:row>10</xdr:row>
      <xdr:rowOff>801</xdr:rowOff>
    </xdr:to>
    <xdr:pic>
      <xdr:nvPicPr>
        <xdr:cNvPr id="93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7" cstate="print"/>
        <a:srcRect l="32537" t="4477" r="14693" b="52594"/>
        <a:stretch>
          <a:fillRect/>
        </a:stretch>
      </xdr:blipFill>
      <xdr:spPr bwMode="auto">
        <a:xfrm>
          <a:off x="4625976" y="12814300"/>
          <a:ext cx="1812924" cy="1445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</xdr:row>
      <xdr:rowOff>4535</xdr:rowOff>
    </xdr:from>
    <xdr:to>
      <xdr:col>5</xdr:col>
      <xdr:colOff>0</xdr:colOff>
      <xdr:row>11</xdr:row>
      <xdr:rowOff>800</xdr:rowOff>
    </xdr:to>
    <xdr:pic>
      <xdr:nvPicPr>
        <xdr:cNvPr id="94" name="Imagen 9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4263460"/>
          <a:ext cx="1828800" cy="14535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4536</xdr:rowOff>
    </xdr:from>
    <xdr:to>
      <xdr:col>5</xdr:col>
      <xdr:colOff>3175</xdr:colOff>
      <xdr:row>12</xdr:row>
      <xdr:rowOff>800</xdr:rowOff>
    </xdr:to>
    <xdr:pic>
      <xdr:nvPicPr>
        <xdr:cNvPr id="95" name="Imagen 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45" t="25593" r="51345" b="17781"/>
        <a:stretch/>
      </xdr:blipFill>
      <xdr:spPr bwMode="auto">
        <a:xfrm rot="5400000">
          <a:off x="4808818" y="15531593"/>
          <a:ext cx="14535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12</xdr:row>
      <xdr:rowOff>12700</xdr:rowOff>
    </xdr:from>
    <xdr:to>
      <xdr:col>5</xdr:col>
      <xdr:colOff>0</xdr:colOff>
      <xdr:row>13</xdr:row>
      <xdr:rowOff>1</xdr:rowOff>
    </xdr:to>
    <xdr:pic>
      <xdr:nvPicPr>
        <xdr:cNvPr id="96" name="Imagen 95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5" t="6593" r="28717" b="48006"/>
        <a:stretch/>
      </xdr:blipFill>
      <xdr:spPr>
        <a:xfrm>
          <a:off x="4625975" y="17186275"/>
          <a:ext cx="1822450" cy="1444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4537</xdr:rowOff>
    </xdr:from>
    <xdr:to>
      <xdr:col>5</xdr:col>
      <xdr:colOff>3174</xdr:colOff>
      <xdr:row>14</xdr:row>
      <xdr:rowOff>798</xdr:rowOff>
    </xdr:to>
    <xdr:pic>
      <xdr:nvPicPr>
        <xdr:cNvPr id="97" name="Imagen 96" descr="D:\Desktop\Nueva carpeta\20160610_131034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056" t="12164" b="14205"/>
        <a:stretch/>
      </xdr:blipFill>
      <xdr:spPr bwMode="auto">
        <a:xfrm rot="5400000">
          <a:off x="4808819" y="18446243"/>
          <a:ext cx="1453586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14</xdr:row>
      <xdr:rowOff>6577</xdr:rowOff>
    </xdr:from>
    <xdr:to>
      <xdr:col>5</xdr:col>
      <xdr:colOff>3173</xdr:colOff>
      <xdr:row>15</xdr:row>
      <xdr:rowOff>2</xdr:rowOff>
    </xdr:to>
    <xdr:pic>
      <xdr:nvPicPr>
        <xdr:cNvPr id="98" name="Imagen 229" descr="D:\Desktop\fotos cenaduc\20160914_100253.jpg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289" t="10569" r="25718" b="22929"/>
        <a:stretch/>
      </xdr:blipFill>
      <xdr:spPr bwMode="auto">
        <a:xfrm rot="5400000">
          <a:off x="4811824" y="19905777"/>
          <a:ext cx="1450750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15</xdr:row>
      <xdr:rowOff>4535</xdr:rowOff>
    </xdr:from>
    <xdr:to>
      <xdr:col>5</xdr:col>
      <xdr:colOff>0</xdr:colOff>
      <xdr:row>15</xdr:row>
      <xdr:rowOff>1455963</xdr:rowOff>
    </xdr:to>
    <xdr:pic>
      <xdr:nvPicPr>
        <xdr:cNvPr id="99" name="Imagen 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21550085"/>
          <a:ext cx="1828800" cy="14514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5774</xdr:rowOff>
    </xdr:from>
    <xdr:to>
      <xdr:col>5</xdr:col>
      <xdr:colOff>0</xdr:colOff>
      <xdr:row>17</xdr:row>
      <xdr:rowOff>1</xdr:rowOff>
    </xdr:to>
    <xdr:pic>
      <xdr:nvPicPr>
        <xdr:cNvPr id="100" name="Imagen 9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19625" y="23008649"/>
          <a:ext cx="1828800" cy="1451552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17</xdr:row>
      <xdr:rowOff>4536</xdr:rowOff>
    </xdr:from>
    <xdr:to>
      <xdr:col>5</xdr:col>
      <xdr:colOff>0</xdr:colOff>
      <xdr:row>18</xdr:row>
      <xdr:rowOff>800</xdr:rowOff>
    </xdr:to>
    <xdr:pic>
      <xdr:nvPicPr>
        <xdr:cNvPr id="101" name="130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1893" y="2446473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18</xdr:row>
      <xdr:rowOff>4874</xdr:rowOff>
    </xdr:from>
    <xdr:to>
      <xdr:col>5</xdr:col>
      <xdr:colOff>0</xdr:colOff>
      <xdr:row>19</xdr:row>
      <xdr:rowOff>0</xdr:rowOff>
    </xdr:to>
    <xdr:pic>
      <xdr:nvPicPr>
        <xdr:cNvPr id="102" name="13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1893" y="25922399"/>
          <a:ext cx="1826532" cy="14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5</xdr:col>
      <xdr:colOff>0</xdr:colOff>
      <xdr:row>20</xdr:row>
      <xdr:rowOff>799</xdr:rowOff>
    </xdr:to>
    <xdr:pic>
      <xdr:nvPicPr>
        <xdr:cNvPr id="103" name="140 Imagen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737938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4536</xdr:rowOff>
    </xdr:from>
    <xdr:to>
      <xdr:col>5</xdr:col>
      <xdr:colOff>0</xdr:colOff>
      <xdr:row>21</xdr:row>
      <xdr:rowOff>2</xdr:rowOff>
    </xdr:to>
    <xdr:pic>
      <xdr:nvPicPr>
        <xdr:cNvPr id="104" name="41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9625" y="28836711"/>
          <a:ext cx="1828800" cy="1452791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05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06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23</xdr:row>
      <xdr:rowOff>4536</xdr:rowOff>
    </xdr:from>
    <xdr:to>
      <xdr:col>5</xdr:col>
      <xdr:colOff>0</xdr:colOff>
      <xdr:row>24</xdr:row>
      <xdr:rowOff>1</xdr:rowOff>
    </xdr:to>
    <xdr:pic>
      <xdr:nvPicPr>
        <xdr:cNvPr id="107" name="Imagen 10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19625" y="3320868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12700</xdr:rowOff>
    </xdr:from>
    <xdr:ext cx="1828800" cy="1447800"/>
    <xdr:pic>
      <xdr:nvPicPr>
        <xdr:cNvPr id="108" name="image22.jpg" title="Imagen"/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46741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09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10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25399</xdr:colOff>
      <xdr:row>28</xdr:row>
      <xdr:rowOff>4536</xdr:rowOff>
    </xdr:from>
    <xdr:to>
      <xdr:col>5</xdr:col>
      <xdr:colOff>0</xdr:colOff>
      <xdr:row>29</xdr:row>
      <xdr:rowOff>2</xdr:rowOff>
    </xdr:to>
    <xdr:pic>
      <xdr:nvPicPr>
        <xdr:cNvPr id="111" name="Imagen 180" descr="D:\Desktop\Nueva carpeta\20160624_104047.jpg"/>
        <xdr:cNvPicPr/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312" t="19756" r="35921" b="8832"/>
        <a:stretch/>
      </xdr:blipFill>
      <xdr:spPr bwMode="auto">
        <a:xfrm rot="5400000">
          <a:off x="4820329" y="40320006"/>
          <a:ext cx="1452791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29</xdr:row>
      <xdr:rowOff>4535</xdr:rowOff>
    </xdr:from>
    <xdr:to>
      <xdr:col>5</xdr:col>
      <xdr:colOff>0</xdr:colOff>
      <xdr:row>30</xdr:row>
      <xdr:rowOff>799</xdr:rowOff>
    </xdr:to>
    <xdr:pic>
      <xdr:nvPicPr>
        <xdr:cNvPr id="112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1952635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4535</xdr:rowOff>
    </xdr:from>
    <xdr:to>
      <xdr:col>5</xdr:col>
      <xdr:colOff>6751</xdr:colOff>
      <xdr:row>31</xdr:row>
      <xdr:rowOff>1359</xdr:rowOff>
    </xdr:to>
    <xdr:pic>
      <xdr:nvPicPr>
        <xdr:cNvPr id="113" name="Imagen 1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19625" y="43409960"/>
          <a:ext cx="1835551" cy="145414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31</xdr:row>
      <xdr:rowOff>10329</xdr:rowOff>
    </xdr:from>
    <xdr:to>
      <xdr:col>5</xdr:col>
      <xdr:colOff>3173</xdr:colOff>
      <xdr:row>32</xdr:row>
      <xdr:rowOff>2</xdr:rowOff>
    </xdr:to>
    <xdr:pic>
      <xdr:nvPicPr>
        <xdr:cNvPr id="114" name="Imagen 113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158" t="21600" r="33862" b="17092"/>
        <a:stretch/>
      </xdr:blipFill>
      <xdr:spPr bwMode="auto">
        <a:xfrm rot="5400000">
          <a:off x="4813700" y="44682178"/>
          <a:ext cx="1446998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32</xdr:row>
      <xdr:rowOff>7939</xdr:rowOff>
    </xdr:from>
    <xdr:ext cx="1819275" cy="1452562"/>
    <xdr:pic>
      <xdr:nvPicPr>
        <xdr:cNvPr id="115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228" t="31017" r="30660"/>
        <a:stretch/>
      </xdr:blipFill>
      <xdr:spPr bwMode="auto">
        <a:xfrm rot="5400000">
          <a:off x="4806156" y="46144657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16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17" name="Imagen 116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35</xdr:row>
      <xdr:rowOff>4537</xdr:rowOff>
    </xdr:from>
    <xdr:to>
      <xdr:col>5</xdr:col>
      <xdr:colOff>3175</xdr:colOff>
      <xdr:row>36</xdr:row>
      <xdr:rowOff>3</xdr:rowOff>
    </xdr:to>
    <xdr:pic>
      <xdr:nvPicPr>
        <xdr:cNvPr id="118" name="Imagen 117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36950" r="30674" b="10990"/>
        <a:stretch/>
      </xdr:blipFill>
      <xdr:spPr bwMode="auto">
        <a:xfrm rot="5400000">
          <a:off x="4810804" y="50508582"/>
          <a:ext cx="1452791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5774</xdr:rowOff>
    </xdr:from>
    <xdr:to>
      <xdr:col>5</xdr:col>
      <xdr:colOff>0</xdr:colOff>
      <xdr:row>37</xdr:row>
      <xdr:rowOff>1</xdr:rowOff>
    </xdr:to>
    <xdr:pic>
      <xdr:nvPicPr>
        <xdr:cNvPr id="11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52155149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5</xdr:col>
      <xdr:colOff>0</xdr:colOff>
      <xdr:row>38</xdr:row>
      <xdr:rowOff>0</xdr:rowOff>
    </xdr:to>
    <xdr:pic>
      <xdr:nvPicPr>
        <xdr:cNvPr id="120" name="Imagen 2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361123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39</xdr:row>
      <xdr:rowOff>4536</xdr:rowOff>
    </xdr:from>
    <xdr:ext cx="1828800" cy="1455964"/>
    <xdr:pic>
      <xdr:nvPicPr>
        <xdr:cNvPr id="121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1538" t="14603" r="-962" b="33474"/>
        <a:stretch>
          <a:fillRect/>
        </a:stretch>
      </xdr:blipFill>
      <xdr:spPr>
        <a:xfrm>
          <a:off x="4619625" y="5652588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40</xdr:row>
      <xdr:rowOff>4536</xdr:rowOff>
    </xdr:from>
    <xdr:to>
      <xdr:col>5</xdr:col>
      <xdr:colOff>3175</xdr:colOff>
      <xdr:row>41</xdr:row>
      <xdr:rowOff>799</xdr:rowOff>
    </xdr:to>
    <xdr:pic>
      <xdr:nvPicPr>
        <xdr:cNvPr id="122" name="Imagen 121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073" t="32264" r="45386" b="13444"/>
        <a:stretch/>
      </xdr:blipFill>
      <xdr:spPr bwMode="auto">
        <a:xfrm rot="5400000">
          <a:off x="4808819" y="57794017"/>
          <a:ext cx="1453588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23" name="Imagen 1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42</xdr:row>
      <xdr:rowOff>16099</xdr:rowOff>
    </xdr:from>
    <xdr:to>
      <xdr:col>5</xdr:col>
      <xdr:colOff>0</xdr:colOff>
      <xdr:row>43</xdr:row>
      <xdr:rowOff>2</xdr:rowOff>
    </xdr:to>
    <xdr:pic>
      <xdr:nvPicPr>
        <xdr:cNvPr id="124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38" cstate="print"/>
        <a:srcRect l="25712" t="23051" r="25379" b="48566"/>
        <a:stretch>
          <a:fillRect/>
        </a:stretch>
      </xdr:blipFill>
      <xdr:spPr bwMode="auto">
        <a:xfrm>
          <a:off x="4619625" y="60909424"/>
          <a:ext cx="1828800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43</xdr:row>
      <xdr:rowOff>5773</xdr:rowOff>
    </xdr:from>
    <xdr:ext cx="1828800" cy="1454727"/>
    <xdr:pic>
      <xdr:nvPicPr>
        <xdr:cNvPr id="125" name="136 Imagen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235642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44</xdr:row>
      <xdr:rowOff>4536</xdr:rowOff>
    </xdr:from>
    <xdr:to>
      <xdr:col>4</xdr:col>
      <xdr:colOff>1819275</xdr:colOff>
      <xdr:row>45</xdr:row>
      <xdr:rowOff>800</xdr:rowOff>
    </xdr:to>
    <xdr:pic>
      <xdr:nvPicPr>
        <xdr:cNvPr id="126" name="Imagen 12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789" t="44402" r="9231"/>
        <a:stretch/>
      </xdr:blipFill>
      <xdr:spPr>
        <a:xfrm>
          <a:off x="4619625" y="63812511"/>
          <a:ext cx="1819275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45</xdr:row>
      <xdr:rowOff>11685</xdr:rowOff>
    </xdr:from>
    <xdr:to>
      <xdr:col>5</xdr:col>
      <xdr:colOff>0</xdr:colOff>
      <xdr:row>46</xdr:row>
      <xdr:rowOff>0</xdr:rowOff>
    </xdr:to>
    <xdr:pic>
      <xdr:nvPicPr>
        <xdr:cNvPr id="127" name="Imagen 126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027" t="9738" r="36402" b="28184"/>
        <a:stretch/>
      </xdr:blipFill>
      <xdr:spPr bwMode="auto">
        <a:xfrm rot="5400000">
          <a:off x="4828668" y="65102867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28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48</xdr:row>
      <xdr:rowOff>1</xdr:rowOff>
    </xdr:from>
    <xdr:to>
      <xdr:col>5</xdr:col>
      <xdr:colOff>2267</xdr:colOff>
      <xdr:row>49</xdr:row>
      <xdr:rowOff>28017</xdr:rowOff>
    </xdr:to>
    <xdr:pic>
      <xdr:nvPicPr>
        <xdr:cNvPr id="129" name="Imagen 224" descr="D:\Desktop\Nueva carpeta\20160601_123320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7051" t="34709" r="39135" b="21672"/>
        <a:stretch/>
      </xdr:blipFill>
      <xdr:spPr bwMode="auto">
        <a:xfrm rot="5400000">
          <a:off x="4793621" y="69465547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49</xdr:row>
      <xdr:rowOff>4537</xdr:rowOff>
    </xdr:from>
    <xdr:to>
      <xdr:col>5</xdr:col>
      <xdr:colOff>3200</xdr:colOff>
      <xdr:row>50</xdr:row>
      <xdr:rowOff>1</xdr:rowOff>
    </xdr:to>
    <xdr:pic>
      <xdr:nvPicPr>
        <xdr:cNvPr id="130" name="Imagen 266" descr="D:\Desktop\fotos cenaduc\20160914_094844.jpg"/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229" t="18442" b="8191"/>
        <a:stretch/>
      </xdr:blipFill>
      <xdr:spPr bwMode="auto">
        <a:xfrm rot="5400000">
          <a:off x="4810817" y="709111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31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3175</xdr:rowOff>
    </xdr:from>
    <xdr:ext cx="1828800" cy="1457325"/>
    <xdr:pic>
      <xdr:nvPicPr>
        <xdr:cNvPr id="132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2107" t="20305" r="25736" b="15395"/>
        <a:stretch/>
      </xdr:blipFill>
      <xdr:spPr bwMode="auto">
        <a:xfrm rot="5400000">
          <a:off x="4805362" y="7382668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52</xdr:row>
      <xdr:rowOff>4535</xdr:rowOff>
    </xdr:from>
    <xdr:to>
      <xdr:col>5</xdr:col>
      <xdr:colOff>0</xdr:colOff>
      <xdr:row>53</xdr:row>
      <xdr:rowOff>0</xdr:rowOff>
    </xdr:to>
    <xdr:pic>
      <xdr:nvPicPr>
        <xdr:cNvPr id="133" name="16 Imagen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5471110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4536</xdr:rowOff>
    </xdr:from>
    <xdr:to>
      <xdr:col>5</xdr:col>
      <xdr:colOff>0</xdr:colOff>
      <xdr:row>54</xdr:row>
      <xdr:rowOff>1</xdr:rowOff>
    </xdr:to>
    <xdr:pic>
      <xdr:nvPicPr>
        <xdr:cNvPr id="134" name="Imagen 13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6928436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54</xdr:row>
      <xdr:rowOff>5772</xdr:rowOff>
    </xdr:from>
    <xdr:ext cx="1828800" cy="1454728"/>
    <xdr:pic>
      <xdr:nvPicPr>
        <xdr:cNvPr id="135" name="image26.png" title="Imagen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619625" y="78386997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36" name="Imagen 135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3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58</xdr:row>
      <xdr:rowOff>4536</xdr:rowOff>
    </xdr:from>
    <xdr:to>
      <xdr:col>5</xdr:col>
      <xdr:colOff>0</xdr:colOff>
      <xdr:row>59</xdr:row>
      <xdr:rowOff>1359</xdr:rowOff>
    </xdr:to>
    <xdr:pic>
      <xdr:nvPicPr>
        <xdr:cNvPr id="138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52" cstate="print"/>
        <a:srcRect l="29109" t="24354" r="22231" b="24029"/>
        <a:stretch>
          <a:fillRect/>
        </a:stretch>
      </xdr:blipFill>
      <xdr:spPr bwMode="auto">
        <a:xfrm>
          <a:off x="4619625" y="84215061"/>
          <a:ext cx="1828800" cy="1454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39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5</xdr:col>
      <xdr:colOff>3200</xdr:colOff>
      <xdr:row>61</xdr:row>
      <xdr:rowOff>2</xdr:rowOff>
    </xdr:to>
    <xdr:pic>
      <xdr:nvPicPr>
        <xdr:cNvPr id="140" name="Imagen 139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305" t="9062" r="39440" b="13864"/>
        <a:stretch/>
      </xdr:blipFill>
      <xdr:spPr bwMode="auto">
        <a:xfrm rot="5400000">
          <a:off x="4810817" y="86941694"/>
          <a:ext cx="1452790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800</xdr:rowOff>
    </xdr:to>
    <xdr:pic>
      <xdr:nvPicPr>
        <xdr:cNvPr id="141" name="Imagen 14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35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63</xdr:row>
      <xdr:rowOff>4537</xdr:rowOff>
    </xdr:from>
    <xdr:to>
      <xdr:col>5</xdr:col>
      <xdr:colOff>3200</xdr:colOff>
      <xdr:row>64</xdr:row>
      <xdr:rowOff>800</xdr:rowOff>
    </xdr:to>
    <xdr:pic>
      <xdr:nvPicPr>
        <xdr:cNvPr id="142" name="Imagen 141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3035" t="13738" r="49942" b="39414"/>
        <a:stretch/>
      </xdr:blipFill>
      <xdr:spPr bwMode="auto">
        <a:xfrm rot="5400000">
          <a:off x="4810418" y="91314068"/>
          <a:ext cx="1453588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5</xdr:col>
      <xdr:colOff>2</xdr:colOff>
      <xdr:row>65</xdr:row>
      <xdr:rowOff>0</xdr:rowOff>
    </xdr:to>
    <xdr:pic>
      <xdr:nvPicPr>
        <xdr:cNvPr id="143" name="Imagen 1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22065"/>
        <a:stretch/>
      </xdr:blipFill>
      <xdr:spPr>
        <a:xfrm rot="16200000">
          <a:off x="4807631" y="92771005"/>
          <a:ext cx="1452789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65</xdr:row>
      <xdr:rowOff>8739</xdr:rowOff>
    </xdr:from>
    <xdr:to>
      <xdr:col>5</xdr:col>
      <xdr:colOff>3173</xdr:colOff>
      <xdr:row>66</xdr:row>
      <xdr:rowOff>414</xdr:rowOff>
    </xdr:to>
    <xdr:pic>
      <xdr:nvPicPr>
        <xdr:cNvPr id="144" name="Imagen 235" descr="D:\Desktop\fotos cenaduc\20160914_093947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3990" t="16886" r="33355" b="21412"/>
        <a:stretch/>
      </xdr:blipFill>
      <xdr:spPr bwMode="auto">
        <a:xfrm rot="5400000">
          <a:off x="4812906" y="94230432"/>
          <a:ext cx="1448586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66</xdr:row>
      <xdr:rowOff>3717</xdr:rowOff>
    </xdr:from>
    <xdr:to>
      <xdr:col>5</xdr:col>
      <xdr:colOff>3200</xdr:colOff>
      <xdr:row>67</xdr:row>
      <xdr:rowOff>0</xdr:rowOff>
    </xdr:to>
    <xdr:pic>
      <xdr:nvPicPr>
        <xdr:cNvPr id="145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984" t="6859" r="23103" b="7668"/>
        <a:stretch/>
      </xdr:blipFill>
      <xdr:spPr bwMode="auto">
        <a:xfrm rot="5400000">
          <a:off x="4810407" y="95685234"/>
          <a:ext cx="145360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67</xdr:row>
      <xdr:rowOff>4536</xdr:rowOff>
    </xdr:from>
    <xdr:to>
      <xdr:col>5</xdr:col>
      <xdr:colOff>0</xdr:colOff>
      <xdr:row>68</xdr:row>
      <xdr:rowOff>800</xdr:rowOff>
    </xdr:to>
    <xdr:pic>
      <xdr:nvPicPr>
        <xdr:cNvPr id="146" name="135 Image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621893" y="97330986"/>
          <a:ext cx="1826532" cy="14535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5895</xdr:rowOff>
    </xdr:from>
    <xdr:to>
      <xdr:col>5</xdr:col>
      <xdr:colOff>3174</xdr:colOff>
      <xdr:row>69</xdr:row>
      <xdr:rowOff>0</xdr:rowOff>
    </xdr:to>
    <xdr:pic>
      <xdr:nvPicPr>
        <xdr:cNvPr id="147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8054" r="22897"/>
        <a:stretch/>
      </xdr:blipFill>
      <xdr:spPr bwMode="auto">
        <a:xfrm rot="5400000">
          <a:off x="4809897" y="985993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69</xdr:row>
      <xdr:rowOff>9523</xdr:rowOff>
    </xdr:from>
    <xdr:to>
      <xdr:col>5</xdr:col>
      <xdr:colOff>3200</xdr:colOff>
      <xdr:row>70</xdr:row>
      <xdr:rowOff>800</xdr:rowOff>
    </xdr:to>
    <xdr:pic>
      <xdr:nvPicPr>
        <xdr:cNvPr id="148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350" t="14680" r="25530" b="18511"/>
        <a:stretch/>
      </xdr:blipFill>
      <xdr:spPr bwMode="auto">
        <a:xfrm rot="5400000">
          <a:off x="4812911" y="100060511"/>
          <a:ext cx="1448602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70</xdr:row>
      <xdr:rowOff>0</xdr:rowOff>
    </xdr:from>
    <xdr:to>
      <xdr:col>5</xdr:col>
      <xdr:colOff>0</xdr:colOff>
      <xdr:row>71</xdr:row>
      <xdr:rowOff>559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101698425"/>
          <a:ext cx="1828800" cy="14578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72</xdr:row>
      <xdr:rowOff>25631</xdr:rowOff>
    </xdr:from>
    <xdr:to>
      <xdr:col>5</xdr:col>
      <xdr:colOff>0</xdr:colOff>
      <xdr:row>73</xdr:row>
      <xdr:rowOff>0</xdr:rowOff>
    </xdr:to>
    <xdr:pic>
      <xdr:nvPicPr>
        <xdr:cNvPr id="150" name="Imagen 136" descr="D:\Desktop\Nueva carpeta\20160610_130053.jpg"/>
        <xdr:cNvPicPr/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42860" t="15840" b="18120"/>
        <a:stretch/>
      </xdr:blipFill>
      <xdr:spPr bwMode="auto">
        <a:xfrm rot="5400000">
          <a:off x="4819312" y="104441287"/>
          <a:ext cx="143169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73</xdr:row>
      <xdr:rowOff>4537</xdr:rowOff>
    </xdr:from>
    <xdr:to>
      <xdr:col>5</xdr:col>
      <xdr:colOff>3200</xdr:colOff>
      <xdr:row>74</xdr:row>
      <xdr:rowOff>1</xdr:rowOff>
    </xdr:to>
    <xdr:pic>
      <xdr:nvPicPr>
        <xdr:cNvPr id="151" name="Imagen 137" descr="D:\Desktop\Nueva carpeta (3)\20170324_101824(1)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8528" t="12181" r="35429" b="34815"/>
        <a:stretch/>
      </xdr:blipFill>
      <xdr:spPr bwMode="auto">
        <a:xfrm rot="5400000">
          <a:off x="4810817" y="105886919"/>
          <a:ext cx="1452789" cy="18288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74</xdr:row>
      <xdr:rowOff>4536</xdr:rowOff>
    </xdr:from>
    <xdr:to>
      <xdr:col>5</xdr:col>
      <xdr:colOff>0</xdr:colOff>
      <xdr:row>75</xdr:row>
      <xdr:rowOff>0</xdr:rowOff>
    </xdr:to>
    <xdr:pic>
      <xdr:nvPicPr>
        <xdr:cNvPr id="15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66" cstate="print"/>
        <a:srcRect l="29788" t="35302" r="29250" b="25002"/>
        <a:stretch>
          <a:fillRect/>
        </a:stretch>
      </xdr:blipFill>
      <xdr:spPr bwMode="auto">
        <a:xfrm>
          <a:off x="4621893" y="10753226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75</xdr:row>
      <xdr:rowOff>1360</xdr:rowOff>
    </xdr:from>
    <xdr:to>
      <xdr:col>5</xdr:col>
      <xdr:colOff>0</xdr:colOff>
      <xdr:row>76</xdr:row>
      <xdr:rowOff>801</xdr:rowOff>
    </xdr:to>
    <xdr:pic>
      <xdr:nvPicPr>
        <xdr:cNvPr id="153" name="5 Imagen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1893" y="108986410"/>
          <a:ext cx="1826532" cy="14567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5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77</xdr:row>
      <xdr:rowOff>1361</xdr:rowOff>
    </xdr:from>
    <xdr:to>
      <xdr:col>5</xdr:col>
      <xdr:colOff>0</xdr:colOff>
      <xdr:row>78</xdr:row>
      <xdr:rowOff>800</xdr:rowOff>
    </xdr:to>
    <xdr:pic>
      <xdr:nvPicPr>
        <xdr:cNvPr id="15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5237" t="28245" r="31086" b="17460"/>
        <a:stretch/>
      </xdr:blipFill>
      <xdr:spPr bwMode="auto">
        <a:xfrm rot="5400000">
          <a:off x="4806777" y="111716177"/>
          <a:ext cx="14567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5</xdr:col>
      <xdr:colOff>3175</xdr:colOff>
      <xdr:row>78</xdr:row>
      <xdr:rowOff>1451470</xdr:rowOff>
    </xdr:to>
    <xdr:pic>
      <xdr:nvPicPr>
        <xdr:cNvPr id="156" name="Imagen 15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887" t="13477" r="40949" b="17175"/>
        <a:stretch/>
      </xdr:blipFill>
      <xdr:spPr bwMode="auto">
        <a:xfrm rot="5400000">
          <a:off x="4809878" y="11316677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79</xdr:row>
      <xdr:rowOff>2306</xdr:rowOff>
    </xdr:from>
    <xdr:to>
      <xdr:col>4</xdr:col>
      <xdr:colOff>1819275</xdr:colOff>
      <xdr:row>80</xdr:row>
      <xdr:rowOff>0</xdr:rowOff>
    </xdr:to>
    <xdr:pic>
      <xdr:nvPicPr>
        <xdr:cNvPr id="157" name="Imagen 15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619625" y="114816656"/>
          <a:ext cx="1819275" cy="14550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80</xdr:row>
      <xdr:rowOff>33454</xdr:rowOff>
    </xdr:from>
    <xdr:ext cx="1828800" cy="1427046"/>
    <xdr:pic>
      <xdr:nvPicPr>
        <xdr:cNvPr id="15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72" cstate="print"/>
        <a:srcRect l="29106" t="33578" r="10906" b="30498"/>
        <a:stretch>
          <a:fillRect/>
        </a:stretch>
      </xdr:blipFill>
      <xdr:spPr bwMode="auto">
        <a:xfrm>
          <a:off x="4619625" y="11630512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59" name="Imagen 15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21</xdr:row>
      <xdr:rowOff>14061</xdr:rowOff>
    </xdr:from>
    <xdr:ext cx="1828800" cy="1446439"/>
    <xdr:pic>
      <xdr:nvPicPr>
        <xdr:cNvPr id="160" name="image13.jpg" title="Imagen"/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0303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22</xdr:row>
      <xdr:rowOff>12700</xdr:rowOff>
    </xdr:from>
    <xdr:ext cx="1828800" cy="1447800"/>
    <xdr:pic>
      <xdr:nvPicPr>
        <xdr:cNvPr id="161" name="image15.jpg" title="Imagen"/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317595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25</xdr:row>
      <xdr:rowOff>5773</xdr:rowOff>
    </xdr:from>
    <xdr:ext cx="1828800" cy="1454727"/>
    <xdr:pic>
      <xdr:nvPicPr>
        <xdr:cNvPr id="162" name="image9.pn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61245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33</xdr:row>
      <xdr:rowOff>0</xdr:rowOff>
    </xdr:from>
    <xdr:ext cx="1828800" cy="1465053"/>
    <xdr:pic>
      <xdr:nvPicPr>
        <xdr:cNvPr id="163" name="image4.png"/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77774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34</xdr:row>
      <xdr:rowOff>4536</xdr:rowOff>
    </xdr:from>
    <xdr:to>
      <xdr:col>5</xdr:col>
      <xdr:colOff>0</xdr:colOff>
      <xdr:row>35</xdr:row>
      <xdr:rowOff>0</xdr:rowOff>
    </xdr:to>
    <xdr:pic>
      <xdr:nvPicPr>
        <xdr:cNvPr id="164" name="Imagen 163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6699" t="15333" r="19369" b="28197"/>
        <a:stretch/>
      </xdr:blipFill>
      <xdr:spPr bwMode="auto">
        <a:xfrm rot="5400000">
          <a:off x="4807630" y="490512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41</xdr:row>
      <xdr:rowOff>14060</xdr:rowOff>
    </xdr:from>
    <xdr:ext cx="1828800" cy="1446440"/>
    <xdr:pic>
      <xdr:nvPicPr>
        <xdr:cNvPr id="165" name="Imagen 1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19625" y="594500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47</xdr:row>
      <xdr:rowOff>4536</xdr:rowOff>
    </xdr:from>
    <xdr:to>
      <xdr:col>5</xdr:col>
      <xdr:colOff>0</xdr:colOff>
      <xdr:row>48</xdr:row>
      <xdr:rowOff>799</xdr:rowOff>
    </xdr:to>
    <xdr:pic>
      <xdr:nvPicPr>
        <xdr:cNvPr id="166" name="Imagen 226" descr="D:\Desktop\Nueva carpeta\20160601_124354.jpg"/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4053" t="24379" r="34187" b="16734"/>
        <a:stretch/>
      </xdr:blipFill>
      <xdr:spPr bwMode="auto">
        <a:xfrm rot="5400000">
          <a:off x="4807231" y="67996880"/>
          <a:ext cx="14535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50</xdr:row>
      <xdr:rowOff>8610</xdr:rowOff>
    </xdr:from>
    <xdr:ext cx="1828800" cy="1451890"/>
    <xdr:pic>
      <xdr:nvPicPr>
        <xdr:cNvPr id="167" name="image4.png" descr="D:\Desktop\fotos cenaduc\20160914_094535.jpg"/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72560535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55</xdr:row>
      <xdr:rowOff>4537</xdr:rowOff>
    </xdr:from>
    <xdr:ext cx="1828799" cy="1455964"/>
    <xdr:pic>
      <xdr:nvPicPr>
        <xdr:cNvPr id="168" name="Imagen 167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143" t="15806" r="34038" b="9090"/>
        <a:stretch/>
      </xdr:blipFill>
      <xdr:spPr bwMode="auto">
        <a:xfrm rot="5400000">
          <a:off x="4806043" y="7965666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69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59</xdr:row>
      <xdr:rowOff>4535</xdr:rowOff>
    </xdr:from>
    <xdr:to>
      <xdr:col>5</xdr:col>
      <xdr:colOff>0</xdr:colOff>
      <xdr:row>60</xdr:row>
      <xdr:rowOff>0</xdr:rowOff>
    </xdr:to>
    <xdr:pic>
      <xdr:nvPicPr>
        <xdr:cNvPr id="170" name="Imagen 232" descr="D:\Desktop\fotos cenaduc\20160914_095530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6941" t="8511" r="30836" b="7021"/>
        <a:stretch/>
      </xdr:blipFill>
      <xdr:spPr bwMode="auto">
        <a:xfrm rot="5400000">
          <a:off x="4807630" y="8548438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76</xdr:row>
      <xdr:rowOff>2161</xdr:rowOff>
    </xdr:from>
    <xdr:to>
      <xdr:col>5</xdr:col>
      <xdr:colOff>0</xdr:colOff>
      <xdr:row>77</xdr:row>
      <xdr:rowOff>0</xdr:rowOff>
    </xdr:to>
    <xdr:pic>
      <xdr:nvPicPr>
        <xdr:cNvPr id="17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9423" t="22658" r="24156" b="25812"/>
        <a:stretch/>
      </xdr:blipFill>
      <xdr:spPr bwMode="auto">
        <a:xfrm rot="5400000">
          <a:off x="4806444" y="1102577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2" name="Imagen 171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3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26</xdr:row>
      <xdr:rowOff>22225</xdr:rowOff>
    </xdr:from>
    <xdr:ext cx="1809751" cy="1438275"/>
    <xdr:pic>
      <xdr:nvPicPr>
        <xdr:cNvPr id="174" name="image7.png" title="Imagen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635499" y="375983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61</xdr:row>
      <xdr:rowOff>4536</xdr:rowOff>
    </xdr:from>
    <xdr:to>
      <xdr:col>5</xdr:col>
      <xdr:colOff>0</xdr:colOff>
      <xdr:row>62</xdr:row>
      <xdr:rowOff>1</xdr:rowOff>
    </xdr:to>
    <xdr:pic>
      <xdr:nvPicPr>
        <xdr:cNvPr id="175" name="Imagen 1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19625" y="88587036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1781734</xdr:colOff>
      <xdr:row>63</xdr:row>
      <xdr:rowOff>11209</xdr:rowOff>
    </xdr:to>
    <xdr:pic>
      <xdr:nvPicPr>
        <xdr:cNvPr id="176" name="Imagen 175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8708" t="2385" r="22923" b="7660"/>
        <a:stretch/>
      </xdr:blipFill>
      <xdr:spPr bwMode="auto">
        <a:xfrm rot="5400000">
          <a:off x="4776225" y="89883225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4</xdr:row>
      <xdr:rowOff>33617</xdr:rowOff>
    </xdr:from>
    <xdr:to>
      <xdr:col>4</xdr:col>
      <xdr:colOff>1804146</xdr:colOff>
      <xdr:row>4</xdr:row>
      <xdr:rowOff>1445558</xdr:rowOff>
    </xdr:to>
    <xdr:pic>
      <xdr:nvPicPr>
        <xdr:cNvPr id="177" name="Imagen 176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536369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8" name="Imagen 177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71</xdr:row>
      <xdr:rowOff>33617</xdr:rowOff>
    </xdr:from>
    <xdr:to>
      <xdr:col>4</xdr:col>
      <xdr:colOff>1804146</xdr:colOff>
      <xdr:row>71</xdr:row>
      <xdr:rowOff>1445558</xdr:rowOff>
    </xdr:to>
    <xdr:pic>
      <xdr:nvPicPr>
        <xdr:cNvPr id="179" name="Imagen 178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2906" t="24687" r="49058" b="13182"/>
        <a:stretch/>
      </xdr:blipFill>
      <xdr:spPr bwMode="auto">
        <a:xfrm rot="5400000">
          <a:off x="4826933" y="10300447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0</xdr:colOff>
      <xdr:row>27</xdr:row>
      <xdr:rowOff>5774</xdr:rowOff>
    </xdr:from>
    <xdr:ext cx="1823357" cy="1451965"/>
    <xdr:pic>
      <xdr:nvPicPr>
        <xdr:cNvPr id="18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3" cstate="print"/>
        <a:srcRect l="21977" t="36238" r="30699" b="26249"/>
        <a:stretch>
          <a:fillRect/>
        </a:stretch>
      </xdr:blipFill>
      <xdr:spPr bwMode="auto">
        <a:xfrm>
          <a:off x="4619625" y="3903922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81" name="Imagen 180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5</xdr:col>
      <xdr:colOff>0</xdr:colOff>
      <xdr:row>2</xdr:row>
      <xdr:rowOff>1414395</xdr:rowOff>
    </xdr:to>
    <xdr:pic>
      <xdr:nvPicPr>
        <xdr:cNvPr id="182" name="Imagen 18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2600325"/>
          <a:ext cx="1828800" cy="14143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5</xdr:col>
      <xdr:colOff>17795</xdr:colOff>
      <xdr:row>38</xdr:row>
      <xdr:rowOff>1390008</xdr:rowOff>
    </xdr:to>
    <xdr:pic>
      <xdr:nvPicPr>
        <xdr:cNvPr id="183" name="Imagen 1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55064025"/>
          <a:ext cx="1846595" cy="13900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5</xdr:col>
      <xdr:colOff>0</xdr:colOff>
      <xdr:row>46</xdr:row>
      <xdr:rowOff>1452229</xdr:rowOff>
    </xdr:to>
    <xdr:pic>
      <xdr:nvPicPr>
        <xdr:cNvPr id="184" name="127 Imagen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66722625"/>
          <a:ext cx="1828800" cy="14522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</xdr:rowOff>
    </xdr:from>
    <xdr:to>
      <xdr:col>4</xdr:col>
      <xdr:colOff>1483178</xdr:colOff>
      <xdr:row>6</xdr:row>
      <xdr:rowOff>54432</xdr:rowOff>
    </xdr:to>
    <xdr:pic>
      <xdr:nvPicPr>
        <xdr:cNvPr id="185" name="Imagen 184" descr="D:\descargas\20211130_09425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843" t="14066" r="29828" b="33365"/>
        <a:stretch/>
      </xdr:blipFill>
      <xdr:spPr bwMode="auto">
        <a:xfrm rot="5400000">
          <a:off x="4605336" y="698659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6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7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56</xdr:row>
      <xdr:rowOff>4536</xdr:rowOff>
    </xdr:from>
    <xdr:ext cx="1828800" cy="1455964"/>
    <xdr:pic>
      <xdr:nvPicPr>
        <xdr:cNvPr id="188" name="image28.png" title="Imagen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619625" y="81300411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89" name="Imagen 188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1804802</xdr:colOff>
      <xdr:row>58</xdr:row>
      <xdr:rowOff>40822</xdr:rowOff>
    </xdr:to>
    <xdr:pic>
      <xdr:nvPicPr>
        <xdr:cNvPr id="190" name="Imagen 189" descr="D:\descargas\20220524_16011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9378" t="20411" r="35474" b="13557"/>
        <a:stretch/>
      </xdr:blipFill>
      <xdr:spPr bwMode="auto">
        <a:xfrm rot="5400000">
          <a:off x="4772952" y="82599872"/>
          <a:ext cx="1498147" cy="18048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1" name="Imagen 190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2" name="Imagen 19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3" name="Imagen 192"/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680" t="34369" r="8074" b="39912"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194" name="Imagen 19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195" name="Imagen 19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3</xdr:col>
      <xdr:colOff>1755321</xdr:colOff>
      <xdr:row>81</xdr:row>
      <xdr:rowOff>68036</xdr:rowOff>
    </xdr:from>
    <xdr:to>
      <xdr:col>4</xdr:col>
      <xdr:colOff>1782535</xdr:colOff>
      <xdr:row>82</xdr:row>
      <xdr:rowOff>60832</xdr:rowOff>
    </xdr:to>
    <xdr:pic>
      <xdr:nvPicPr>
        <xdr:cNvPr id="196" name="Imagen 19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246" y="117797036"/>
          <a:ext cx="1817914" cy="155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1789043</xdr:colOff>
      <xdr:row>83</xdr:row>
      <xdr:rowOff>0</xdr:rowOff>
    </xdr:from>
    <xdr:to>
      <xdr:col>5</xdr:col>
      <xdr:colOff>1655</xdr:colOff>
      <xdr:row>83</xdr:row>
      <xdr:rowOff>1535205</xdr:rowOff>
    </xdr:to>
    <xdr:pic>
      <xdr:nvPicPr>
        <xdr:cNvPr id="197" name="Imagen 196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5225" t="8141" r="39109" b="8084"/>
        <a:stretch/>
      </xdr:blipFill>
      <xdr:spPr bwMode="auto">
        <a:xfrm rot="5400000">
          <a:off x="4766421" y="120704747"/>
          <a:ext cx="1535205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1782535</xdr:colOff>
      <xdr:row>82</xdr:row>
      <xdr:rowOff>1510395</xdr:rowOff>
    </xdr:to>
    <xdr:pic>
      <xdr:nvPicPr>
        <xdr:cNvPr id="198" name="Imagen 197" descr="D:\Documents\UNIDAD MEDICA ESCUELA CANINA\EXPEDIENTES CANINOS\EXPEDIENTES G27\20220718_122930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3151" t="36551" r="48575" b="16335"/>
        <a:stretch/>
      </xdr:blipFill>
      <xdr:spPr bwMode="auto">
        <a:xfrm rot="5400000">
          <a:off x="4755695" y="119155030"/>
          <a:ext cx="1510395" cy="1782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1781735</xdr:colOff>
      <xdr:row>84</xdr:row>
      <xdr:rowOff>1546412</xdr:rowOff>
    </xdr:to>
    <xdr:pic>
      <xdr:nvPicPr>
        <xdr:cNvPr id="199" name="Imagen 198"/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680" t="34369" r="8074" b="39912"/>
        <a:stretch/>
      </xdr:blipFill>
      <xdr:spPr bwMode="auto">
        <a:xfrm>
          <a:off x="4619625" y="122415300"/>
          <a:ext cx="1781735" cy="15464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84</xdr:row>
      <xdr:rowOff>1557617</xdr:rowOff>
    </xdr:from>
    <xdr:to>
      <xdr:col>4</xdr:col>
      <xdr:colOff>1822274</xdr:colOff>
      <xdr:row>85</xdr:row>
      <xdr:rowOff>1524000</xdr:rowOff>
    </xdr:to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619625" y="123972917"/>
          <a:ext cx="1822274" cy="15284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5</xdr:col>
      <xdr:colOff>105572</xdr:colOff>
      <xdr:row>86</xdr:row>
      <xdr:rowOff>1311088</xdr:rowOff>
    </xdr:to>
    <xdr:pic>
      <xdr:nvPicPr>
        <xdr:cNvPr id="201" name="Imagen 20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619625" y="125539500"/>
          <a:ext cx="1934372" cy="13110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1792941</xdr:colOff>
      <xdr:row>87</xdr:row>
      <xdr:rowOff>1456765</xdr:rowOff>
    </xdr:to>
    <xdr:pic>
      <xdr:nvPicPr>
        <xdr:cNvPr id="202" name="Imagen 20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619625" y="127101600"/>
          <a:ext cx="1792941" cy="14567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1754844</xdr:colOff>
      <xdr:row>88</xdr:row>
      <xdr:rowOff>1524000</xdr:rowOff>
    </xdr:to>
    <xdr:pic>
      <xdr:nvPicPr>
        <xdr:cNvPr id="203" name="Imagen 20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619625" y="128663700"/>
          <a:ext cx="175484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89</xdr:row>
      <xdr:rowOff>19051</xdr:rowOff>
    </xdr:from>
    <xdr:to>
      <xdr:col>4</xdr:col>
      <xdr:colOff>1775010</xdr:colOff>
      <xdr:row>89</xdr:row>
      <xdr:rowOff>1543054</xdr:rowOff>
    </xdr:to>
    <xdr:pic>
      <xdr:nvPicPr>
        <xdr:cNvPr id="204" name="Imagen 203" descr="C:\Users\abril.alfaro\Documents\UNIDAD MEDICA ESCUELA CANINA\EXPEDIENTES CANINOS\EXPEDIENTES G28\20221123_153922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699" t="14752" r="37538" b="19619"/>
        <a:stretch/>
      </xdr:blipFill>
      <xdr:spPr bwMode="auto">
        <a:xfrm rot="5400000">
          <a:off x="4764178" y="130138398"/>
          <a:ext cx="1524003" cy="17369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1804147</xdr:colOff>
      <xdr:row>91</xdr:row>
      <xdr:rowOff>17930</xdr:rowOff>
    </xdr:to>
    <xdr:pic>
      <xdr:nvPicPr>
        <xdr:cNvPr id="205" name="Imagen 204" descr="C:\Users\abril.alfaro\Documents\UNIDAD MEDICA ESCUELA CANINA\EXPEDIENTES CANINOS\EXPEDIENTES G28\20221214_155845.jpg"/>
        <xdr:cNvPicPr/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1227" t="23049" r="47555" b="28678"/>
        <a:stretch/>
      </xdr:blipFill>
      <xdr:spPr bwMode="auto">
        <a:xfrm rot="5400000">
          <a:off x="4731684" y="131675841"/>
          <a:ext cx="1580030" cy="18041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1792941</xdr:colOff>
      <xdr:row>91</xdr:row>
      <xdr:rowOff>1557619</xdr:rowOff>
    </xdr:to>
    <xdr:pic>
      <xdr:nvPicPr>
        <xdr:cNvPr id="206" name="Imagen 205" descr="C:\Users\abril.alfaro\AppData\Local\Microsoft\Windows\INetCache\Content.Outlook\EQEULQ79\20220325_094213.jpg"/>
        <xdr:cNvPicPr/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30667" t="24721" r="34416" b="19632"/>
        <a:stretch/>
      </xdr:blipFill>
      <xdr:spPr bwMode="auto">
        <a:xfrm rot="5400000">
          <a:off x="4737286" y="133232339"/>
          <a:ext cx="1557619" cy="17929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Users\ceacan\Desktop\Instructores%20%20Acceso%20restringido\2023\Concentrado%20GENERA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"/>
      <sheetName val="septiembre "/>
      <sheetName val="octubre "/>
      <sheetName val="noviembre "/>
      <sheetName val="diciembre"/>
      <sheetName val="BASE"/>
      <sheetName val="TD"/>
      <sheetName val="Hoja1 (2)"/>
      <sheetName val="Actividad x UC"/>
      <sheetName val="UC X OISA - PVIF"/>
      <sheetName val="UC X LUGAR"/>
      <sheetName val="Concentrado GENERAL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tables/table1.xml><?xml version="1.0" encoding="utf-8"?>
<table xmlns="http://schemas.openxmlformats.org/spreadsheetml/2006/main" id="1" name="Tabla13" displayName="Tabla13" ref="A1:AH93" totalsRowCount="1" headerRowDxfId="449" headerRowBorderDxfId="448" tableBorderDxfId="447">
  <autoFilter ref="A1:AH92"/>
  <tableColumns count="34">
    <tableColumn id="1" name="TIPO" dataDxfId="446" totalsRowDxfId="445"/>
    <tableColumn id="2" name="ESTADO" dataDxfId="444" totalsRowDxfId="443"/>
    <tableColumn id="3" name="ADSCRIPCIÓN" dataDxfId="442" totalsRowDxfId="441"/>
    <tableColumn id="25" name="UC" dataDxfId="440" totalsRowDxfId="439"/>
    <tableColumn id="4" name="FOTO" dataDxfId="438" totalsRowDxfId="437"/>
    <tableColumn id="14" name="GENERACIÓN" dataDxfId="436" totalsRowDxfId="435"/>
    <tableColumn id="15" name="FECHA DE NACIMIENTO" dataDxfId="434" totalsRowDxfId="433"/>
    <tableColumn id="17" name="MICROCHIP " dataDxfId="432" totalsRowDxfId="431"/>
    <tableColumn id="18" name="ORIGEN" dataDxfId="430" totalsRowDxfId="429"/>
    <tableColumn id="19" name="FECHA INGRESO" dataDxfId="428" totalsRowDxfId="427"/>
    <tableColumn id="20" name="FECHA INGRESO AL ULTIMO PUNTO DE ADSCRICIÓN" dataDxfId="426" totalsRowDxfId="425"/>
    <tableColumn id="21" name="MANEJADOR" dataDxfId="424" totalsRowDxfId="423"/>
    <tableColumn id="22" name="EDAD EN AÑOS " dataDxfId="422" totalsRowDxfId="421">
      <calculatedColumnFormula>+(YEAR(TODAY())-YEAR(G2))</calculatedColumnFormula>
    </tableColumn>
    <tableColumn id="23" name="ANTIGÜEDAD" dataDxfId="420" totalsRowDxfId="419">
      <calculatedColumnFormula>+(YEAR(TODAY())-YEAR(J2))</calculatedColumnFormula>
    </tableColumn>
    <tableColumn id="24" name="ANTIGÜEDAD EN EL SITIO ACTUAL DE ADCRIPCIÓN" dataDxfId="418" totalsRowDxfId="417">
      <calculatedColumnFormula>+(YEAR(TODAY())-YEAR(K2))</calculatedColumnFormula>
    </tableColumn>
    <tableColumn id="5" name="MARCAJES POSITIVOS" totalsRowFunction="custom" totalsRowDxfId="416">
      <totalsRowFormula>+SUM(Tabla13[MARCAJES POSITIVOS])</totalsRowFormula>
    </tableColumn>
    <tableColumn id="33" name="FITO DETECTADO" totalsRowFunction="custom" totalsRowDxfId="415">
      <totalsRowFormula>+SUM(Tabla13[FITO DETECTADO])</totalsRowFormula>
    </tableColumn>
    <tableColumn id="32" name="ZOO DETECTADO" totalsRowFunction="custom" totalsRowDxfId="414">
      <totalsRowFormula>+SUM(Tabla13[ZOO DETECTADO])</totalsRowFormula>
    </tableColumn>
    <tableColumn id="31" name="ACUI DETECTADO" totalsRowFunction="custom" totalsRowDxfId="413">
      <totalsRowFormula>+SUM(Tabla13[ACUI DETECTADO])</totalsRowFormula>
    </tableColumn>
    <tableColumn id="6" name="FITO KGR. DECOMISADO" totalsRowFunction="custom" totalsRowDxfId="412">
      <totalsRowFormula>+SUM(Tabla13[FITO KGR. DECOMISADO])</totalsRowFormula>
    </tableColumn>
    <tableColumn id="7" name="ZOO KGR. DECOMISADO" totalsRowFunction="custom" totalsRowDxfId="411">
      <totalsRowFormula>+SUM(Tabla13[ZOO KGR. DECOMISADO])</totalsRowFormula>
    </tableColumn>
    <tableColumn id="8" name="ACUI KGR. DECOMISADO" totalsRowFunction="custom" totalsRowDxfId="410">
      <totalsRowFormula>+SUM(Tabla13[ACUI KGR. DECOMISADO])</totalsRowFormula>
    </tableColumn>
    <tableColumn id="9" name="MARCAJES NEGATIVOS" totalsRowFunction="custom" totalsRowDxfId="409">
      <totalsRowFormula>+SUM(Tabla13[MARCAJES NEGATIVOS])</totalsRowFormula>
    </tableColumn>
    <tableColumn id="10" name="% DE EFECTIVIDAD " totalsRowFunction="custom" totalsRowDxfId="408" dataCellStyle="Porcentaje">
      <totalsRowFormula>+Tabla13[[#Totals],[MARCAJES POSITIVOS]]/Tabla13[[#Totals],[EQUIPAJES MARCADOS  ]]</totalsRowFormula>
    </tableColumn>
    <tableColumn id="11" name="EQUIPAJES MARCADOS  " totalsRowFunction="custom" totalsRowDxfId="407">
      <totalsRowFormula>+SUM(Tabla13[[EQUIPAJES MARCADOS  ]])</totalsRowFormula>
    </tableColumn>
    <tableColumn id="12" name="KG TOTALES DECOMISADOS" totalsRowFunction="custom" totalsRowDxfId="406">
      <calculatedColumnFormula>+SUM(Tabla13[[#This Row],[FITO KGR. DECOMISADO]:[ACUI KGR. DECOMISADO]])</calculatedColumnFormula>
      <totalsRowFormula>+SUM(Tabla13[KG TOTALES DECOMISADOS])</totalsRowFormula>
    </tableColumn>
    <tableColumn id="16" name="% DE EFECTIVIDAD 2" dataDxfId="405" totalsRowDxfId="404" dataCellStyle="Porcentaje"/>
    <tableColumn id="27" name="MANEJADORES" dataDxfId="403" totalsRowDxfId="402" dataCellStyle="Porcentaje"/>
    <tableColumn id="26" name="ESTADO DE SALUD CANINOS" dataDxfId="401" totalsRowDxfId="400" dataCellStyle="Porcentaje"/>
    <tableColumn id="13" name="OBSERVACIONES" dataDxfId="399" totalsRowDxfId="398"/>
    <tableColumn id="28" name="HALLAZGO DESTACADO" dataDxfId="397" totalsRowDxfId="396"/>
    <tableColumn id="29" name="PLAGA DETECTADA" dataDxfId="395" totalsRowDxfId="394"/>
    <tableColumn id="35" name="IMAGEN DE REFERENCIA (WEB)" dataDxfId="393" totalsRowDxfId="392"/>
    <tableColumn id="36" name="IMAGEN PORPORCIONADA POR LA OISA " dataDxfId="391" totalsRowDxfId="39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134" displayName="Tabla134" ref="A1:AH133" totalsRowShown="0" headerRowDxfId="389" dataDxfId="387" headerRowBorderDxfId="388" tableBorderDxfId="386">
  <autoFilter ref="A1:AH133"/>
  <tableColumns count="34">
    <tableColumn id="1" name="TIPO" dataDxfId="385"/>
    <tableColumn id="2" name="ESTADO" dataDxfId="384"/>
    <tableColumn id="3" name="ADSCRIPCIÓN" dataDxfId="383"/>
    <tableColumn id="25" name="UC" dataDxfId="382"/>
    <tableColumn id="4" name="FOTO" dataDxfId="381"/>
    <tableColumn id="14" name="GENERACIÓN" dataDxfId="380"/>
    <tableColumn id="15" name="FECHA DE NACIMIENTO" dataDxfId="379"/>
    <tableColumn id="17" name="MICROCHIP " dataDxfId="378"/>
    <tableColumn id="18" name="ORIGEN" dataDxfId="377"/>
    <tableColumn id="19" name="FECHA INGRESO" dataDxfId="376"/>
    <tableColumn id="20" name="FECHA INGRESO AL ULTIMO PUNTO DE ADSCRICIÓN" dataDxfId="375"/>
    <tableColumn id="21" name="MANEJADOR" dataDxfId="374"/>
    <tableColumn id="22" name="EDAD EN AÑOS " dataDxfId="373"/>
    <tableColumn id="23" name="ANTIGÜEDAD" dataDxfId="372"/>
    <tableColumn id="24" name="ANTIGÜEDAD EN EL SITIO ACTUAL DE ADCRIPCIÓN" dataDxfId="371"/>
    <tableColumn id="5" name="MARCAJES POSITIVOS" dataDxfId="370" totalsRowDxfId="369"/>
    <tableColumn id="33" name="FITO DETECTADO" dataDxfId="368" totalsRowDxfId="367"/>
    <tableColumn id="32" name="ZOO DETECTADO" dataDxfId="366" totalsRowDxfId="365"/>
    <tableColumn id="31" name="ACUI DETECTADO" dataDxfId="364" totalsRowDxfId="363"/>
    <tableColumn id="6" name="FITO KGR. DECOMISADO" dataDxfId="362" totalsRowDxfId="361"/>
    <tableColumn id="7" name="ZOO KGR. DECOMISADO" dataDxfId="360" totalsRowDxfId="359"/>
    <tableColumn id="8" name="ACUI KGR. DECOMISADO" dataDxfId="358" totalsRowDxfId="357"/>
    <tableColumn id="9" name="MARCAJES NEGATIVOS" dataDxfId="356" totalsRowDxfId="355"/>
    <tableColumn id="10" name="% DE EFECTIVIDAD " dataDxfId="354" totalsRowDxfId="353" dataCellStyle="Porcentaje"/>
    <tableColumn id="11" name="EQUIPAJES MARCADOS  " dataDxfId="352" totalsRowDxfId="351"/>
    <tableColumn id="12" name="KG TOTALES DECOMISADOS" dataDxfId="350" totalsRowDxfId="349">
      <calculatedColumnFormula>+SUM(Tabla134[[#This Row],[FITO KGR. DECOMISADO]:[ACUI KGR. DECOMISADO]])</calculatedColumnFormula>
    </tableColumn>
    <tableColumn id="16" name="% DE EFECTIVIDAD 2" dataDxfId="348" totalsRowDxfId="347" dataCellStyle="Porcentaje"/>
    <tableColumn id="27" name="MANEJADORES" dataDxfId="346" totalsRowDxfId="345" dataCellStyle="Porcentaje"/>
    <tableColumn id="26" name="ESTADO DE SALUD CANINOS" dataDxfId="344" totalsRowDxfId="343" dataCellStyle="Porcentaje"/>
    <tableColumn id="13" name="OBSERVACIONES" dataDxfId="342" totalsRowDxfId="341"/>
    <tableColumn id="28" name="HALLAZGO DESTACADO" dataDxfId="340" totalsRowDxfId="339"/>
    <tableColumn id="29" name="PLAGA DETECTADA" dataDxfId="338" totalsRowDxfId="337"/>
    <tableColumn id="35" name="IMAGEN DE REFERENCIA (WEB)" dataDxfId="336"/>
    <tableColumn id="36" name="IMAGEN PORPORCIONADA POR LA OISA " dataDxfId="33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a13456" displayName="Tabla13456" ref="A1:AH133" totalsRowShown="0" headerRowDxfId="334" dataDxfId="332" headerRowBorderDxfId="333" tableBorderDxfId="331">
  <autoFilter ref="A1:AH133"/>
  <tableColumns count="34">
    <tableColumn id="1" name="TIPO" dataDxfId="330" totalsRowDxfId="329"/>
    <tableColumn id="2" name="ESTADO" dataDxfId="328" totalsRowDxfId="327"/>
    <tableColumn id="3" name="ADSCRIPCIÓN" dataDxfId="326" totalsRowDxfId="325"/>
    <tableColumn id="25" name="UC" dataDxfId="324" totalsRowDxfId="323"/>
    <tableColumn id="4" name="FOTO" dataDxfId="322"/>
    <tableColumn id="14" name="GENERACIÓN" dataDxfId="321" totalsRowDxfId="320"/>
    <tableColumn id="15" name="FECHA DE NACIMIENTO" dataDxfId="319" totalsRowDxfId="318"/>
    <tableColumn id="17" name="MICROCHIP " dataDxfId="317" totalsRowDxfId="316"/>
    <tableColumn id="18" name="ORIGEN" dataDxfId="315" totalsRowDxfId="314"/>
    <tableColumn id="19" name="FECHA INGRESO" dataDxfId="313" totalsRowDxfId="312"/>
    <tableColumn id="20" name="FECHA INGRESO AL ULTIMO PUNTO DE ADSCRICIÓN" dataDxfId="311" totalsRowDxfId="310"/>
    <tableColumn id="21" name="MANEJADOR" dataDxfId="309" totalsRowDxfId="308"/>
    <tableColumn id="22" name="EDAD EN AÑOS " dataDxfId="307" totalsRowDxfId="306"/>
    <tableColumn id="23" name="ANTIGÜEDAD" dataDxfId="305" totalsRowDxfId="304"/>
    <tableColumn id="24" name="ANTIGÜEDAD EN EL SITIO ACTUAL DE ADCRIPCIÓN" dataDxfId="303" totalsRowDxfId="302"/>
    <tableColumn id="5" name="MARCAJES POSITIVOS" dataDxfId="301" totalsRowDxfId="300"/>
    <tableColumn id="33" name="FITO DETECTADO" dataDxfId="299" totalsRowDxfId="298"/>
    <tableColumn id="32" name="ZOO DETECTADO" dataDxfId="297" totalsRowDxfId="296"/>
    <tableColumn id="31" name="ACUI DETECTADO" dataDxfId="295" totalsRowDxfId="294"/>
    <tableColumn id="6" name="FITO KGR. DECOMISADO" dataDxfId="293" totalsRowDxfId="292"/>
    <tableColumn id="7" name="ZOO KGR. DECOMISADO" dataDxfId="291" totalsRowDxfId="290"/>
    <tableColumn id="8" name="ACUI KGR. DECOMISADO" dataDxfId="289"/>
    <tableColumn id="9" name="MARCAJES NEGATIVOS" dataDxfId="288" totalsRowDxfId="287"/>
    <tableColumn id="10" name="% DE EFECTIVIDAD " dataDxfId="286" totalsRowDxfId="285" dataCellStyle="Porcentaje"/>
    <tableColumn id="11" name="EQUIPAJES MARCADOS  " dataDxfId="284" totalsRowDxfId="283"/>
    <tableColumn id="12" name="KG TOTALES DECOMISADOS" dataDxfId="282" totalsRowDxfId="281">
      <calculatedColumnFormula>+SUM(Tabla13456[[#This Row],[FITO KGR. DECOMISADO]:[ACUI KGR. DECOMISADO]])</calculatedColumnFormula>
    </tableColumn>
    <tableColumn id="16" name="% DE EFECTIVIDAD 2" dataDxfId="280" totalsRowDxfId="279" dataCellStyle="Porcentaje"/>
    <tableColumn id="27" name="MANEJADORES" dataDxfId="278" totalsRowDxfId="277" dataCellStyle="Porcentaje"/>
    <tableColumn id="26" name="ESTADO DE SALUD CANINOS" dataDxfId="276" totalsRowDxfId="275" dataCellStyle="Porcentaje"/>
    <tableColumn id="13" name="OBSERVACIONES" dataDxfId="274" totalsRowDxfId="273"/>
    <tableColumn id="28" name="HALLAZGO DESTACADO" dataDxfId="272" totalsRowDxfId="271"/>
    <tableColumn id="29" name="PLAGA DETECTADA" dataDxfId="270" totalsRowDxfId="269"/>
    <tableColumn id="35" name="IMAGEN DE REFERENCIA (WEB)" dataDxfId="268"/>
    <tableColumn id="36" name="IMAGEN PORPORCIONADA POR LA OISA " dataDxfId="26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Tabla134566" displayName="Tabla134566" ref="A1:AH133" totalsRowShown="0" headerRowDxfId="266" dataDxfId="264" headerRowBorderDxfId="265" tableBorderDxfId="263">
  <autoFilter ref="A1:AH133"/>
  <tableColumns count="34">
    <tableColumn id="1" name="TIPO" dataDxfId="262" totalsRowDxfId="261"/>
    <tableColumn id="2" name="ESTADO" dataDxfId="260" totalsRowDxfId="259"/>
    <tableColumn id="3" name="ADSCRIPCIÓN" dataDxfId="258" totalsRowDxfId="257"/>
    <tableColumn id="25" name="UC" dataDxfId="256" totalsRowDxfId="255"/>
    <tableColumn id="4" name="FOTO" dataDxfId="254"/>
    <tableColumn id="14" name="GENERACIÓN" dataDxfId="253" totalsRowDxfId="252"/>
    <tableColumn id="15" name="FECHA DE NACIMIENTO" dataDxfId="251" totalsRowDxfId="250"/>
    <tableColumn id="17" name="MICROCHIP " dataDxfId="249" totalsRowDxfId="248"/>
    <tableColumn id="18" name="ORIGEN" dataDxfId="247" totalsRowDxfId="246"/>
    <tableColumn id="19" name="FECHA INGRESO" dataDxfId="245" totalsRowDxfId="244"/>
    <tableColumn id="20" name="FECHA INGRESO AL ULTIMO PUNTO DE ADSCRICIÓN" dataDxfId="243" totalsRowDxfId="242"/>
    <tableColumn id="21" name="MANEJADOR" dataDxfId="241" totalsRowDxfId="240"/>
    <tableColumn id="22" name="EDAD EN AÑOS " dataDxfId="239" totalsRowDxfId="238"/>
    <tableColumn id="23" name="ANTIGÜEDAD" dataDxfId="237" totalsRowDxfId="236"/>
    <tableColumn id="24" name="ANTIGÜEDAD EN EL SITIO ACTUAL DE ADCRIPCIÓN" dataDxfId="235" totalsRowDxfId="234"/>
    <tableColumn id="5" name="MARCAJES POSITIVOS" dataDxfId="233" totalsRowDxfId="232"/>
    <tableColumn id="33" name="FITO DETECTADO" dataDxfId="231" totalsRowDxfId="230"/>
    <tableColumn id="32" name="ZOO DETECTADO" dataDxfId="229" totalsRowDxfId="228"/>
    <tableColumn id="31" name="ACUI DETECTADO" dataDxfId="227" totalsRowDxfId="226"/>
    <tableColumn id="6" name="FITO KGR. DECOMISADO" dataDxfId="225" totalsRowDxfId="224"/>
    <tableColumn id="7" name="ZOO KGR. DECOMISADO" dataDxfId="223" totalsRowDxfId="222"/>
    <tableColumn id="8" name="ACUI KGR. DECOMISADO" dataDxfId="221"/>
    <tableColumn id="9" name="MARCAJES NEGATIVOS" dataDxfId="220" totalsRowDxfId="219"/>
    <tableColumn id="10" name="% DE EFECTIVIDAD " dataDxfId="218" totalsRowDxfId="217" dataCellStyle="Porcentaje"/>
    <tableColumn id="11" name="EQUIPAJES MARCADOS  " dataDxfId="216" totalsRowDxfId="215"/>
    <tableColumn id="12" name="KG TOTALES DECOMISADOS" dataDxfId="214" totalsRowDxfId="213">
      <calculatedColumnFormula>+SUM(Tabla134566[[#This Row],[FITO KGR. DECOMISADO]:[ACUI KGR. DECOMISADO]])</calculatedColumnFormula>
    </tableColumn>
    <tableColumn id="16" name="% DE EFECTIVIDAD 2" dataDxfId="212" totalsRowDxfId="211" dataCellStyle="Porcentaje"/>
    <tableColumn id="27" name="MANEJADORES" dataDxfId="210" totalsRowDxfId="209" dataCellStyle="Porcentaje"/>
    <tableColumn id="26" name="ESTADO DE SALUD CANINOS" dataDxfId="208" totalsRowDxfId="207" dataCellStyle="Porcentaje"/>
    <tableColumn id="13" name="OBSERVACIONES" dataDxfId="206" totalsRowDxfId="205"/>
    <tableColumn id="28" name="HALLAZGO DESTACADO" dataDxfId="204" totalsRowDxfId="203"/>
    <tableColumn id="29" name="PLAGA DETECTADA" dataDxfId="202" totalsRowDxfId="201"/>
    <tableColumn id="35" name="IMAGEN DE REFERENCIA (WEB)" dataDxfId="200"/>
    <tableColumn id="36" name="IMAGEN PORPORCIONADA POR LA OISA " dataDxfId="19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a1345667" displayName="Tabla1345667" ref="A1:AH133" totalsRowShown="0" headerRowDxfId="198" dataDxfId="196" headerRowBorderDxfId="197" tableBorderDxfId="195">
  <autoFilter ref="A1:AH133"/>
  <tableColumns count="34">
    <tableColumn id="1" name="TIPO" dataDxfId="194" totalsRowDxfId="193"/>
    <tableColumn id="2" name="ESTADO" dataDxfId="192" totalsRowDxfId="191"/>
    <tableColumn id="3" name="ADSCRIPCIÓN" dataDxfId="190" totalsRowDxfId="189"/>
    <tableColumn id="25" name="UC" dataDxfId="188" totalsRowDxfId="187"/>
    <tableColumn id="4" name="FOTO" dataDxfId="186"/>
    <tableColumn id="14" name="GENERACIÓN" dataDxfId="185" totalsRowDxfId="184"/>
    <tableColumn id="15" name="FECHA DE NACIMIENTO" dataDxfId="183" totalsRowDxfId="182"/>
    <tableColumn id="17" name="MICROCHIP " dataDxfId="181" totalsRowDxfId="180"/>
    <tableColumn id="18" name="ORIGEN" dataDxfId="179" totalsRowDxfId="178"/>
    <tableColumn id="19" name="FECHA INGRESO" dataDxfId="177" totalsRowDxfId="176"/>
    <tableColumn id="20" name="FECHA INGRESO AL ULTIMO PUNTO DE ADSCRICIÓN" dataDxfId="175" totalsRowDxfId="174"/>
    <tableColumn id="21" name="MANEJADOR" dataDxfId="173" totalsRowDxfId="172"/>
    <tableColumn id="22" name="EDAD EN AÑOS " dataDxfId="171" totalsRowDxfId="170"/>
    <tableColumn id="23" name="ANTIGÜEDAD" dataDxfId="169" totalsRowDxfId="168"/>
    <tableColumn id="24" name="ANTIGÜEDAD EN EL SITIO ACTUAL DE ADCRIPCIÓN" dataDxfId="167" totalsRowDxfId="166"/>
    <tableColumn id="5" name="MARCAJES POSITIVOS" dataDxfId="165" totalsRowDxfId="164"/>
    <tableColumn id="33" name="FITO DETECTADO" dataDxfId="163" totalsRowDxfId="162"/>
    <tableColumn id="32" name="ZOO DETECTADO" dataDxfId="161" totalsRowDxfId="160"/>
    <tableColumn id="31" name="ACUI DETECTADO" dataDxfId="159" totalsRowDxfId="158"/>
    <tableColumn id="6" name="FITO KGR. DECOMISADO" dataDxfId="157" totalsRowDxfId="156"/>
    <tableColumn id="7" name="ZOO KGR. DECOMISADO" dataDxfId="155" totalsRowDxfId="154"/>
    <tableColumn id="8" name="ACUI KGR. DECOMISADO" dataDxfId="153"/>
    <tableColumn id="9" name="MARCAJES NEGATIVOS" dataDxfId="152" totalsRowDxfId="151"/>
    <tableColumn id="10" name="% DE EFECTIVIDAD " dataDxfId="150" totalsRowDxfId="149" dataCellStyle="Porcentaje"/>
    <tableColumn id="11" name="EQUIPAJES MARCADOS  " dataDxfId="148" totalsRowDxfId="147"/>
    <tableColumn id="12" name="KG TOTALES DECOMISADOS" dataDxfId="146" totalsRowDxfId="145">
      <calculatedColumnFormula>+SUM(Tabla1345667[[#This Row],[FITO KGR. DECOMISADO]:[ACUI KGR. DECOMISADO]])</calculatedColumnFormula>
    </tableColumn>
    <tableColumn id="16" name="% DE EFECTIVIDAD 2" dataDxfId="144" totalsRowDxfId="143" dataCellStyle="Porcentaje"/>
    <tableColumn id="27" name="MANEJADORES" dataDxfId="142" totalsRowDxfId="141" dataCellStyle="Porcentaje"/>
    <tableColumn id="26" name="ESTADO DE SALUD CANINOS" dataDxfId="140" totalsRowDxfId="139" dataCellStyle="Porcentaje"/>
    <tableColumn id="13" name="OBSERVACIONES" dataDxfId="138" totalsRowDxfId="137"/>
    <tableColumn id="28" name="HALLAZGO DESTACADO" dataDxfId="136" totalsRowDxfId="135"/>
    <tableColumn id="29" name="PLAGA DETECTADA" dataDxfId="134" totalsRowDxfId="133"/>
    <tableColumn id="35" name="IMAGEN DE REFERENCIA (WEB)" dataDxfId="132"/>
    <tableColumn id="36" name="IMAGEN PORPORCIONADA POR LA OISA " dataDxfId="13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a13456678" displayName="Tabla13456678" ref="A1:AH133" totalsRowShown="0" headerRowDxfId="130" dataDxfId="128" headerRowBorderDxfId="129" tableBorderDxfId="127">
  <autoFilter ref="A1:AH133"/>
  <tableColumns count="34">
    <tableColumn id="1" name="TIPO" dataDxfId="126" totalsRowDxfId="125"/>
    <tableColumn id="2" name="ESTADO" dataDxfId="124" totalsRowDxfId="123"/>
    <tableColumn id="3" name="ADSCRIPCIÓN" dataDxfId="122" totalsRowDxfId="121"/>
    <tableColumn id="25" name="UC" dataDxfId="120" totalsRowDxfId="119"/>
    <tableColumn id="4" name="FOTO" dataDxfId="118"/>
    <tableColumn id="14" name="GENERACIÓN" dataDxfId="117" totalsRowDxfId="116"/>
    <tableColumn id="15" name="FECHA DE NACIMIENTO" dataDxfId="115" totalsRowDxfId="114"/>
    <tableColumn id="17" name="MICROCHIP " dataDxfId="113" totalsRowDxfId="112"/>
    <tableColumn id="18" name="ORIGEN" dataDxfId="111" totalsRowDxfId="110"/>
    <tableColumn id="19" name="FECHA INGRESO" dataDxfId="109" totalsRowDxfId="108"/>
    <tableColumn id="20" name="FECHA INGRESO AL ULTIMO PUNTO DE ADSCRICIÓN" dataDxfId="107" totalsRowDxfId="106"/>
    <tableColumn id="21" name="MANEJADOR" dataDxfId="105" totalsRowDxfId="104"/>
    <tableColumn id="22" name="EDAD EN AÑOS " dataDxfId="103" totalsRowDxfId="102"/>
    <tableColumn id="23" name="ANTIGÜEDAD" dataDxfId="101" totalsRowDxfId="100"/>
    <tableColumn id="24" name="ANTIGÜEDAD EN EL SITIO ACTUAL DE ADCRIPCIÓN" dataDxfId="99" totalsRowDxfId="98"/>
    <tableColumn id="5" name="MARCAJES POSITIVOS" dataDxfId="97" totalsRowDxfId="96"/>
    <tableColumn id="33" name="FITO DETECTADO" dataDxfId="95" totalsRowDxfId="94"/>
    <tableColumn id="32" name="ZOO DETECTADO" dataDxfId="93" totalsRowDxfId="92"/>
    <tableColumn id="31" name="ACUI DETECTADO" dataDxfId="91" totalsRowDxfId="90"/>
    <tableColumn id="6" name="FITO KGR. DECOMISADO" dataDxfId="89" totalsRowDxfId="88"/>
    <tableColumn id="7" name="ZOO KGR. DECOMISADO" dataDxfId="87" totalsRowDxfId="86"/>
    <tableColumn id="8" name="ACUI KGR. DECOMISADO" dataDxfId="85"/>
    <tableColumn id="9" name="MARCAJES NEGATIVOS" dataDxfId="84" totalsRowDxfId="83"/>
    <tableColumn id="10" name="% DE EFECTIVIDAD " dataDxfId="82" totalsRowDxfId="81" dataCellStyle="Porcentaje"/>
    <tableColumn id="11" name="EQUIPAJES MARCADOS  " dataDxfId="80" totalsRowDxfId="79"/>
    <tableColumn id="12" name="KG TOTALES DECOMISADOS" dataDxfId="78" totalsRowDxfId="77">
      <calculatedColumnFormula>+SUM(Tabla13456678[[#This Row],[FITO KGR. DECOMISADO]:[ACUI KGR. DECOMISADO]])</calculatedColumnFormula>
    </tableColumn>
    <tableColumn id="16" name="% DE EFECTIVIDAD 2" dataDxfId="76" totalsRowDxfId="75" dataCellStyle="Porcentaje"/>
    <tableColumn id="27" name="MANEJADORES" dataDxfId="74" totalsRowDxfId="73" dataCellStyle="Porcentaje"/>
    <tableColumn id="26" name="ESTADO DE SALUD CANINOS" dataDxfId="72" totalsRowDxfId="71" dataCellStyle="Porcentaje"/>
    <tableColumn id="13" name="OBSERVACIONES" dataDxfId="70" totalsRowDxfId="69"/>
    <tableColumn id="28" name="HALLAZGO DESTACADO" dataDxfId="68" totalsRowDxfId="67"/>
    <tableColumn id="29" name="PLAGA DETECTADA" dataDxfId="66" totalsRowDxfId="65"/>
    <tableColumn id="35" name="IMAGEN DE REFERENCIA (WEB)" dataDxfId="64"/>
    <tableColumn id="36" name="IMAGEN PORPORCIONADA POR LA OISA " dataDxfId="6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Tabla134565" displayName="Tabla134565" ref="A1:AF133" totalsRowShown="0" headerRowDxfId="62" headerRowBorderDxfId="61" tableBorderDxfId="60">
  <autoFilter ref="A1:AF133"/>
  <tableColumns count="32">
    <tableColumn id="1" name="TIPO" dataDxfId="59" totalsRowDxfId="58"/>
    <tableColumn id="2" name="ESTADO" dataDxfId="57" totalsRowDxfId="56"/>
    <tableColumn id="3" name="ADSCRIPCIÓN" dataDxfId="55" totalsRowDxfId="54"/>
    <tableColumn id="25" name="UC" dataDxfId="53" totalsRowDxfId="52"/>
    <tableColumn id="4" name="FOTO" dataDxfId="51"/>
    <tableColumn id="14" name="GENERACIÓN" dataDxfId="50" totalsRowDxfId="49"/>
    <tableColumn id="15" name="FECHA DE NACIMIENTO" dataDxfId="48" totalsRowDxfId="47"/>
    <tableColumn id="17" name="MICROCHIP " dataDxfId="46" totalsRowDxfId="45"/>
    <tableColumn id="18" name="ORIGEN" dataDxfId="44" totalsRowDxfId="43"/>
    <tableColumn id="19" name="FECHA INGRESO" dataDxfId="42" totalsRowDxfId="41"/>
    <tableColumn id="20" name="FECHA INGRESO AL ULTIMO PUNTO DE ADSCRICIÓN" dataDxfId="40" totalsRowDxfId="39"/>
    <tableColumn id="22" name="EDAD EN AÑOS " dataDxfId="38" totalsRowDxfId="37"/>
    <tableColumn id="23" name="ANTIGÜEDAD" dataDxfId="36" totalsRowDxfId="35"/>
    <tableColumn id="24" name="ANTIGÜEDAD EN EL SITIO ACTUAL DE ADCRIPCIÓN" dataDxfId="34" totalsRowDxfId="33"/>
    <tableColumn id="5" name="MARCAJES POSITIVOS" dataDxfId="32" totalsRowDxfId="31"/>
    <tableColumn id="33" name="FITO DETECTADO" dataDxfId="30" totalsRowDxfId="29"/>
    <tableColumn id="32" name="ZOO DETECTADO" dataDxfId="28" totalsRowDxfId="27"/>
    <tableColumn id="31" name="ACUI DETECTADO" dataDxfId="26" totalsRowDxfId="25"/>
    <tableColumn id="6" name="FITO KGR. DECOMISADO" dataDxfId="24" totalsRowDxfId="23"/>
    <tableColumn id="7" name="ZOO KGR. DECOMISADO" dataDxfId="22" totalsRowDxfId="21"/>
    <tableColumn id="8" name="ACUI KGR. DECOMISADO" dataDxfId="20"/>
    <tableColumn id="9" name="MARCAJES NEGATIVOS" dataDxfId="19" totalsRowDxfId="18"/>
    <tableColumn id="10" name="% DE EFICACIA " dataDxfId="17" totalsRowDxfId="16" dataCellStyle="Porcentaje"/>
    <tableColumn id="11" name="EQUIPAJES MARCADOS  " dataDxfId="15" totalsRowDxfId="14"/>
    <tableColumn id="12" name="KG TOTALES DECOMISADOS" dataDxfId="13" totalsRowDxfId="12">
      <calculatedColumnFormula>+SUM(Tabla134565[[#This Row],[FITO KGR. DECOMISADO]:[ACUI KGR. DECOMISADO]])</calculatedColumnFormula>
    </tableColumn>
    <tableColumn id="27" name="MANEJADORES" dataDxfId="11" totalsRowDxfId="10" dataCellStyle="Porcentaje"/>
    <tableColumn id="26" name="ESTADO DE SALUD CANINOS" dataDxfId="9" totalsRowDxfId="8" dataCellStyle="Porcentaje"/>
    <tableColumn id="13" name="OBSERVACIONES" dataDxfId="7" totalsRowDxfId="6"/>
    <tableColumn id="28" name="HALLAZGO DESTACADO" dataDxfId="5" totalsRowDxfId="4"/>
    <tableColumn id="29" name="PLAGA DETECTADA" dataDxfId="3" totalsRowDxfId="2"/>
    <tableColumn id="35" name="IMAGEN DE REFERENCIA (WEB)" dataDxfId="1"/>
    <tableColumn id="36" name="IMAGEN PORPORCIONADA POR LA OISA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4"/>
  <sheetViews>
    <sheetView zoomScale="70" zoomScaleNormal="70" workbookViewId="0">
      <pane xSplit="5" ySplit="1" topLeftCell="F80" activePane="bottomRight" state="frozen"/>
      <selection activeCell="H4" sqref="H4"/>
      <selection pane="topRight" activeCell="H4" sqref="H4"/>
      <selection pane="bottomLeft" activeCell="H4" sqref="H4"/>
      <selection pane="bottomRight" activeCell="A90" sqref="A89:XFD90"/>
    </sheetView>
  </sheetViews>
  <sheetFormatPr baseColWidth="10" defaultRowHeight="18.75" x14ac:dyDescent="0.3"/>
  <cols>
    <col min="2" max="2" width="19.5703125" customWidth="1"/>
    <col min="4" max="4" width="26.85546875" customWidth="1"/>
    <col min="5" max="5" width="27.42578125" style="103" customWidth="1"/>
    <col min="6" max="6" width="17.140625" style="104" customWidth="1"/>
    <col min="7" max="7" width="15.28515625" customWidth="1"/>
    <col min="8" max="8" width="23.7109375" customWidth="1"/>
    <col min="9" max="9" width="11.42578125" style="104"/>
    <col min="10" max="10" width="13.7109375" style="104" customWidth="1"/>
    <col min="11" max="11" width="13.7109375" customWidth="1"/>
    <col min="12" max="12" width="32" customWidth="1"/>
    <col min="16" max="16" width="11.42578125" customWidth="1"/>
    <col min="17" max="17" width="11.42578125" hidden="1" customWidth="1"/>
    <col min="18" max="18" width="8.7109375" hidden="1" customWidth="1"/>
    <col min="19" max="19" width="11.42578125" hidden="1" customWidth="1"/>
    <col min="25" max="25" width="17.7109375" customWidth="1"/>
    <col min="26" max="26" width="14.5703125" customWidth="1"/>
    <col min="27" max="27" width="33.140625" bestFit="1" customWidth="1"/>
    <col min="30" max="30" width="22.85546875" style="107" customWidth="1"/>
    <col min="31" max="31" width="27.42578125" style="108" customWidth="1"/>
    <col min="32" max="32" width="33.85546875" style="107" customWidth="1"/>
    <col min="33" max="33" width="28.5703125" customWidth="1"/>
    <col min="34" max="34" width="34.85546875" customWidth="1"/>
  </cols>
  <sheetData>
    <row r="1" spans="1:34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4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9" t="s">
        <v>34</v>
      </c>
      <c r="B2" s="9" t="s">
        <v>35</v>
      </c>
      <c r="C2" s="10" t="s">
        <v>35</v>
      </c>
      <c r="D2" s="9" t="s">
        <v>36</v>
      </c>
      <c r="E2" s="9" t="s">
        <v>36</v>
      </c>
      <c r="F2" s="9" t="s">
        <v>37</v>
      </c>
      <c r="G2" s="11">
        <v>42281</v>
      </c>
      <c r="H2" s="9" t="s">
        <v>38</v>
      </c>
      <c r="I2" s="9" t="s">
        <v>39</v>
      </c>
      <c r="J2" s="11">
        <v>43451</v>
      </c>
      <c r="K2" s="11">
        <v>44515</v>
      </c>
      <c r="L2" s="12" t="s">
        <v>40</v>
      </c>
      <c r="M2" s="13">
        <f t="shared" ref="M2" ca="1" si="0">+(YEAR(TODAY())-YEAR(G2))</f>
        <v>9</v>
      </c>
      <c r="N2" s="13">
        <f t="shared" ref="N2:O2" ca="1" si="1">+(YEAR(TODAY())-YEAR(J2))</f>
        <v>6</v>
      </c>
      <c r="O2" s="13">
        <f t="shared" ca="1" si="1"/>
        <v>3</v>
      </c>
      <c r="P2" s="14">
        <v>91</v>
      </c>
      <c r="Q2" s="14">
        <v>37</v>
      </c>
      <c r="R2" s="14">
        <v>54</v>
      </c>
      <c r="S2" s="14">
        <v>0</v>
      </c>
      <c r="T2" s="15">
        <v>15.050000000000002</v>
      </c>
      <c r="U2" s="15">
        <v>23.18</v>
      </c>
      <c r="V2" s="15">
        <v>0</v>
      </c>
      <c r="W2" s="15">
        <v>1</v>
      </c>
      <c r="X2" s="16">
        <v>0.98913043478260865</v>
      </c>
      <c r="Y2" s="17">
        <v>92</v>
      </c>
      <c r="Z2" s="18">
        <f>+SUM(Tabla13[[#This Row],[FITO KGR. DECOMISADO]:[ACUI KGR. DECOMISADO]])</f>
        <v>38.230000000000004</v>
      </c>
      <c r="AA2" s="16">
        <v>0.94444444444444442</v>
      </c>
      <c r="AB2" s="9" t="s">
        <v>41</v>
      </c>
      <c r="AC2" s="9" t="s">
        <v>41</v>
      </c>
      <c r="AD2" s="19" t="s">
        <v>42</v>
      </c>
      <c r="AE2" s="20"/>
      <c r="AF2" s="21"/>
      <c r="AG2" s="22"/>
      <c r="AH2" s="22"/>
    </row>
    <row r="3" spans="1:34" ht="114.75" customHeight="1" x14ac:dyDescent="0.25">
      <c r="A3" s="23" t="s">
        <v>34</v>
      </c>
      <c r="B3" s="23" t="s">
        <v>43</v>
      </c>
      <c r="C3" s="24" t="s">
        <v>44</v>
      </c>
      <c r="D3" s="23" t="s">
        <v>45</v>
      </c>
      <c r="E3" s="25"/>
      <c r="F3" s="26" t="s">
        <v>46</v>
      </c>
      <c r="G3" s="27">
        <v>43800</v>
      </c>
      <c r="H3" s="28" t="s">
        <v>47</v>
      </c>
      <c r="I3" s="28" t="s">
        <v>48</v>
      </c>
      <c r="J3" s="27">
        <v>44533</v>
      </c>
      <c r="K3" s="27">
        <v>44900</v>
      </c>
      <c r="L3" s="29" t="s">
        <v>49</v>
      </c>
      <c r="M3" s="13">
        <f t="shared" ref="M3:M66" ca="1" si="2">+(YEAR(TODAY())-YEAR(G3))</f>
        <v>5</v>
      </c>
      <c r="N3" s="13">
        <f t="shared" ref="N3:N66" ca="1" si="3">+(YEAR(TODAY())-YEAR(J3))</f>
        <v>3</v>
      </c>
      <c r="O3" s="13">
        <f t="shared" ref="O3:O66" ca="1" si="4">+(YEAR(TODAY())-YEAR(K3))</f>
        <v>2</v>
      </c>
      <c r="P3" s="30">
        <v>151</v>
      </c>
      <c r="Q3" s="30">
        <v>151</v>
      </c>
      <c r="R3" s="30">
        <v>0</v>
      </c>
      <c r="S3" s="30">
        <v>0</v>
      </c>
      <c r="T3" s="31">
        <v>89</v>
      </c>
      <c r="U3" s="31">
        <v>0</v>
      </c>
      <c r="V3" s="31">
        <v>0</v>
      </c>
      <c r="W3" s="31">
        <v>60</v>
      </c>
      <c r="X3" s="32">
        <v>0.71563981042654023</v>
      </c>
      <c r="Y3" s="33">
        <v>211</v>
      </c>
      <c r="Z3" s="18">
        <f>+SUM(Tabla13[[#This Row],[FITO KGR. DECOMISADO]:[ACUI KGR. DECOMISADO]])</f>
        <v>89</v>
      </c>
      <c r="AA3" s="34"/>
      <c r="AB3" s="34"/>
      <c r="AC3" s="34"/>
      <c r="AD3" s="35"/>
      <c r="AE3" s="36"/>
      <c r="AF3" s="37"/>
      <c r="AG3" s="38"/>
      <c r="AH3" s="38"/>
    </row>
    <row r="4" spans="1:34" ht="114.75" customHeight="1" x14ac:dyDescent="0.25">
      <c r="A4" s="39" t="s">
        <v>34</v>
      </c>
      <c r="B4" s="39" t="s">
        <v>50</v>
      </c>
      <c r="C4" s="24" t="s">
        <v>51</v>
      </c>
      <c r="D4" s="39" t="s">
        <v>52</v>
      </c>
      <c r="E4" s="40" t="s">
        <v>52</v>
      </c>
      <c r="F4" s="39" t="s">
        <v>53</v>
      </c>
      <c r="G4" s="41">
        <v>41518</v>
      </c>
      <c r="H4" s="39" t="s">
        <v>54</v>
      </c>
      <c r="I4" s="39" t="s">
        <v>55</v>
      </c>
      <c r="J4" s="41">
        <v>41911</v>
      </c>
      <c r="K4" s="41">
        <v>44067</v>
      </c>
      <c r="L4" s="29" t="s">
        <v>56</v>
      </c>
      <c r="M4" s="13">
        <f t="shared" ca="1" si="2"/>
        <v>11</v>
      </c>
      <c r="N4" s="13">
        <f t="shared" ca="1" si="3"/>
        <v>10</v>
      </c>
      <c r="O4" s="13">
        <f t="shared" ca="1" si="4"/>
        <v>4</v>
      </c>
      <c r="P4" s="30">
        <v>99</v>
      </c>
      <c r="Q4" s="30">
        <v>77</v>
      </c>
      <c r="R4" s="30">
        <v>21</v>
      </c>
      <c r="S4" s="30">
        <v>1</v>
      </c>
      <c r="T4" s="31">
        <v>1827.7099999999998</v>
      </c>
      <c r="U4" s="31">
        <v>473.6</v>
      </c>
      <c r="V4" s="31">
        <v>5</v>
      </c>
      <c r="W4" s="31">
        <v>0</v>
      </c>
      <c r="X4" s="42">
        <v>1</v>
      </c>
      <c r="Y4" s="33">
        <v>99</v>
      </c>
      <c r="Z4" s="18">
        <f>+SUM(Tabla13[[#This Row],[FITO KGR. DECOMISADO]:[ACUI KGR. DECOMISADO]])</f>
        <v>2306.31</v>
      </c>
      <c r="AA4" s="42">
        <v>1</v>
      </c>
      <c r="AB4" s="39" t="s">
        <v>41</v>
      </c>
      <c r="AC4" s="39" t="s">
        <v>41</v>
      </c>
      <c r="AD4" s="43" t="s">
        <v>57</v>
      </c>
      <c r="AE4" s="36"/>
      <c r="AF4" s="37"/>
      <c r="AG4" s="38"/>
      <c r="AH4" s="38"/>
    </row>
    <row r="5" spans="1:34" s="212" customFormat="1" ht="114.75" customHeight="1" x14ac:dyDescent="0.25">
      <c r="A5" s="75" t="s">
        <v>34</v>
      </c>
      <c r="B5" s="75" t="s">
        <v>50</v>
      </c>
      <c r="C5" s="75" t="s">
        <v>51</v>
      </c>
      <c r="D5" s="75" t="s">
        <v>58</v>
      </c>
      <c r="E5" s="194"/>
      <c r="F5" s="195" t="s">
        <v>59</v>
      </c>
      <c r="G5" s="196">
        <v>43464</v>
      </c>
      <c r="H5" s="197" t="s">
        <v>60</v>
      </c>
      <c r="I5" s="198" t="s">
        <v>55</v>
      </c>
      <c r="J5" s="199">
        <v>44669</v>
      </c>
      <c r="K5" s="199">
        <v>44669</v>
      </c>
      <c r="L5" s="200" t="s">
        <v>61</v>
      </c>
      <c r="M5" s="201">
        <f t="shared" ca="1" si="2"/>
        <v>6</v>
      </c>
      <c r="N5" s="201">
        <f t="shared" ca="1" si="3"/>
        <v>2</v>
      </c>
      <c r="O5" s="201">
        <f t="shared" ca="1" si="4"/>
        <v>2</v>
      </c>
      <c r="P5" s="208"/>
      <c r="Q5" s="208"/>
      <c r="R5" s="208"/>
      <c r="S5" s="208"/>
      <c r="T5" s="209"/>
      <c r="U5" s="209"/>
      <c r="V5" s="209"/>
      <c r="W5" s="209"/>
      <c r="X5" s="210"/>
      <c r="Y5" s="211"/>
      <c r="Z5" s="202">
        <f>+SUM(Tabla13[[#This Row],[FITO KGR. DECOMISADO]:[ACUI KGR. DECOMISADO]])</f>
        <v>0</v>
      </c>
      <c r="AA5" s="203"/>
      <c r="AB5" s="203"/>
      <c r="AC5" s="203"/>
      <c r="AD5" s="204"/>
      <c r="AE5" s="205"/>
      <c r="AF5" s="206"/>
      <c r="AG5" s="207"/>
      <c r="AH5" s="207"/>
    </row>
    <row r="6" spans="1:34" ht="114.75" customHeight="1" x14ac:dyDescent="0.25">
      <c r="A6" s="49" t="s">
        <v>34</v>
      </c>
      <c r="B6" s="49" t="s">
        <v>50</v>
      </c>
      <c r="C6" s="49" t="s">
        <v>51</v>
      </c>
      <c r="D6" s="23" t="s">
        <v>62</v>
      </c>
      <c r="E6" s="50"/>
      <c r="F6" s="23" t="s">
        <v>46</v>
      </c>
      <c r="G6" s="51">
        <v>44228</v>
      </c>
      <c r="H6" s="28" t="s">
        <v>63</v>
      </c>
      <c r="I6" s="28" t="s">
        <v>64</v>
      </c>
      <c r="J6" s="27">
        <v>44462</v>
      </c>
      <c r="K6" s="27">
        <v>44900</v>
      </c>
      <c r="L6" s="29" t="s">
        <v>65</v>
      </c>
      <c r="M6" s="13">
        <f t="shared" ca="1" si="2"/>
        <v>3</v>
      </c>
      <c r="N6" s="13">
        <f t="shared" ca="1" si="3"/>
        <v>3</v>
      </c>
      <c r="O6" s="13">
        <f t="shared" ca="1" si="4"/>
        <v>2</v>
      </c>
      <c r="P6" s="30">
        <v>74</v>
      </c>
      <c r="Q6" s="30">
        <v>44</v>
      </c>
      <c r="R6" s="30">
        <v>29</v>
      </c>
      <c r="S6" s="30">
        <v>1</v>
      </c>
      <c r="T6" s="31">
        <v>574.7399999999999</v>
      </c>
      <c r="U6" s="31">
        <v>6608.7</v>
      </c>
      <c r="V6" s="31">
        <v>1.57</v>
      </c>
      <c r="W6" s="31">
        <v>7</v>
      </c>
      <c r="X6" s="32">
        <v>0.9135802469135802</v>
      </c>
      <c r="Y6" s="33">
        <v>81</v>
      </c>
      <c r="Z6" s="18">
        <f>+SUM(Tabla13[[#This Row],[FITO KGR. DECOMISADO]:[ACUI KGR. DECOMISADO]])</f>
        <v>7185.0099999999993</v>
      </c>
      <c r="AA6" s="34"/>
      <c r="AB6" s="34"/>
      <c r="AC6" s="34"/>
      <c r="AD6" s="35"/>
      <c r="AE6" s="36"/>
      <c r="AF6" s="37"/>
      <c r="AG6" s="38"/>
      <c r="AH6" s="38"/>
    </row>
    <row r="7" spans="1:34" ht="114.75" customHeight="1" x14ac:dyDescent="0.25">
      <c r="A7" s="9" t="s">
        <v>34</v>
      </c>
      <c r="B7" s="39" t="s">
        <v>66</v>
      </c>
      <c r="C7" s="24" t="s">
        <v>67</v>
      </c>
      <c r="D7" s="39" t="s">
        <v>68</v>
      </c>
      <c r="E7" s="39" t="s">
        <v>68</v>
      </c>
      <c r="F7" s="39" t="s">
        <v>69</v>
      </c>
      <c r="G7" s="41">
        <v>42473</v>
      </c>
      <c r="H7" s="39" t="s">
        <v>70</v>
      </c>
      <c r="I7" s="39" t="s">
        <v>55</v>
      </c>
      <c r="J7" s="41">
        <v>43017</v>
      </c>
      <c r="K7" s="41">
        <v>43458</v>
      </c>
      <c r="L7" s="29" t="s">
        <v>71</v>
      </c>
      <c r="M7" s="13">
        <f t="shared" ca="1" si="2"/>
        <v>8</v>
      </c>
      <c r="N7" s="13">
        <f t="shared" ca="1" si="3"/>
        <v>7</v>
      </c>
      <c r="O7" s="13">
        <f t="shared" ca="1" si="4"/>
        <v>6</v>
      </c>
      <c r="P7" s="30">
        <v>208</v>
      </c>
      <c r="Q7" s="30">
        <v>122</v>
      </c>
      <c r="R7" s="30">
        <v>85</v>
      </c>
      <c r="S7" s="30">
        <v>1</v>
      </c>
      <c r="T7" s="31">
        <v>158.07999999999998</v>
      </c>
      <c r="U7" s="31">
        <v>24.189999999999998</v>
      </c>
      <c r="V7" s="31">
        <v>0</v>
      </c>
      <c r="W7" s="31">
        <v>0</v>
      </c>
      <c r="X7" s="42">
        <v>1</v>
      </c>
      <c r="Y7" s="33">
        <v>208</v>
      </c>
      <c r="Z7" s="18">
        <f>+SUM(Tabla13[[#This Row],[FITO KGR. DECOMISADO]:[ACUI KGR. DECOMISADO]])</f>
        <v>182.26999999999998</v>
      </c>
      <c r="AA7" s="42">
        <v>1</v>
      </c>
      <c r="AB7" s="39" t="s">
        <v>41</v>
      </c>
      <c r="AC7" s="39" t="s">
        <v>41</v>
      </c>
      <c r="AD7" s="43"/>
      <c r="AE7" s="36"/>
      <c r="AF7" s="37"/>
      <c r="AG7" s="38"/>
      <c r="AH7" s="38"/>
    </row>
    <row r="8" spans="1:34" ht="114.75" customHeight="1" x14ac:dyDescent="0.25">
      <c r="A8" s="39" t="s">
        <v>34</v>
      </c>
      <c r="B8" s="9" t="s">
        <v>66</v>
      </c>
      <c r="C8" s="24" t="s">
        <v>67</v>
      </c>
      <c r="D8" s="9" t="s">
        <v>72</v>
      </c>
      <c r="E8" s="9" t="s">
        <v>72</v>
      </c>
      <c r="F8" s="9" t="s">
        <v>73</v>
      </c>
      <c r="G8" s="11">
        <v>42902</v>
      </c>
      <c r="H8" s="9" t="s">
        <v>74</v>
      </c>
      <c r="I8" s="9" t="s">
        <v>55</v>
      </c>
      <c r="J8" s="11">
        <v>43612</v>
      </c>
      <c r="K8" s="11">
        <v>44389</v>
      </c>
      <c r="L8" s="12" t="s">
        <v>75</v>
      </c>
      <c r="M8" s="13">
        <f t="shared" ca="1" si="2"/>
        <v>7</v>
      </c>
      <c r="N8" s="13">
        <f t="shared" ca="1" si="3"/>
        <v>5</v>
      </c>
      <c r="O8" s="13">
        <f t="shared" ca="1" si="4"/>
        <v>3</v>
      </c>
      <c r="P8" s="14">
        <v>139</v>
      </c>
      <c r="Q8" s="14">
        <v>92</v>
      </c>
      <c r="R8" s="14">
        <v>39</v>
      </c>
      <c r="S8" s="14">
        <v>8</v>
      </c>
      <c r="T8" s="15">
        <v>45.340000000000011</v>
      </c>
      <c r="U8" s="15">
        <v>13.66</v>
      </c>
      <c r="V8" s="15">
        <v>0</v>
      </c>
      <c r="W8" s="15">
        <v>15</v>
      </c>
      <c r="X8" s="16">
        <v>0.90259740259740262</v>
      </c>
      <c r="Y8" s="17">
        <v>154</v>
      </c>
      <c r="Z8" s="18">
        <f>+SUM(Tabla13[[#This Row],[FITO KGR. DECOMISADO]:[ACUI KGR. DECOMISADO]])</f>
        <v>59.000000000000014</v>
      </c>
      <c r="AA8" s="16">
        <v>0.79610000000000003</v>
      </c>
      <c r="AB8" s="9" t="s">
        <v>76</v>
      </c>
      <c r="AC8" s="9" t="s">
        <v>41</v>
      </c>
      <c r="AD8" s="19"/>
      <c r="AE8" s="20"/>
      <c r="AF8" s="21"/>
      <c r="AG8" s="22"/>
      <c r="AH8" s="22"/>
    </row>
    <row r="9" spans="1:34" ht="114.75" customHeight="1" x14ac:dyDescent="0.25">
      <c r="A9" s="9" t="s">
        <v>34</v>
      </c>
      <c r="B9" s="39" t="s">
        <v>66</v>
      </c>
      <c r="C9" s="24" t="s">
        <v>67</v>
      </c>
      <c r="D9" s="39" t="s">
        <v>77</v>
      </c>
      <c r="E9" s="39" t="s">
        <v>77</v>
      </c>
      <c r="F9" s="39" t="s">
        <v>78</v>
      </c>
      <c r="G9" s="41">
        <v>43513</v>
      </c>
      <c r="H9" s="39" t="s">
        <v>79</v>
      </c>
      <c r="I9" s="39" t="s">
        <v>80</v>
      </c>
      <c r="J9" s="41">
        <v>44375</v>
      </c>
      <c r="K9" s="41">
        <v>44375</v>
      </c>
      <c r="L9" s="29" t="s">
        <v>81</v>
      </c>
      <c r="M9" s="13">
        <f t="shared" ca="1" si="2"/>
        <v>5</v>
      </c>
      <c r="N9" s="13">
        <f t="shared" ca="1" si="3"/>
        <v>3</v>
      </c>
      <c r="O9" s="13">
        <f t="shared" ca="1" si="4"/>
        <v>3</v>
      </c>
      <c r="P9" s="30">
        <v>278</v>
      </c>
      <c r="Q9" s="30">
        <v>275</v>
      </c>
      <c r="R9" s="30">
        <v>3</v>
      </c>
      <c r="S9" s="30">
        <v>0</v>
      </c>
      <c r="T9" s="31">
        <v>148.04000000000002</v>
      </c>
      <c r="U9" s="31">
        <v>0</v>
      </c>
      <c r="V9" s="31">
        <v>0</v>
      </c>
      <c r="W9" s="31">
        <v>0</v>
      </c>
      <c r="X9" s="42">
        <v>1</v>
      </c>
      <c r="Y9" s="33">
        <v>278</v>
      </c>
      <c r="Z9" s="18">
        <f>+SUM(Tabla13[[#This Row],[FITO KGR. DECOMISADO]:[ACUI KGR. DECOMISADO]])</f>
        <v>148.04000000000002</v>
      </c>
      <c r="AA9" s="42">
        <v>1</v>
      </c>
      <c r="AB9" s="39" t="s">
        <v>41</v>
      </c>
      <c r="AC9" s="39" t="s">
        <v>82</v>
      </c>
      <c r="AD9" s="43" t="s">
        <v>83</v>
      </c>
      <c r="AE9" s="36"/>
      <c r="AF9" s="37"/>
      <c r="AG9" s="38"/>
      <c r="AH9" s="38"/>
    </row>
    <row r="10" spans="1:34" ht="114.75" customHeight="1" x14ac:dyDescent="0.25">
      <c r="A10" s="39" t="s">
        <v>34</v>
      </c>
      <c r="B10" s="39" t="s">
        <v>84</v>
      </c>
      <c r="C10" s="52" t="s">
        <v>85</v>
      </c>
      <c r="D10" s="39" t="s">
        <v>86</v>
      </c>
      <c r="E10" s="40" t="s">
        <v>86</v>
      </c>
      <c r="F10" s="39" t="s">
        <v>87</v>
      </c>
      <c r="G10" s="41">
        <v>41640</v>
      </c>
      <c r="H10" s="39" t="s">
        <v>88</v>
      </c>
      <c r="I10" s="39" t="s">
        <v>89</v>
      </c>
      <c r="J10" s="41">
        <v>42359</v>
      </c>
      <c r="K10" s="41">
        <v>42359</v>
      </c>
      <c r="L10" s="29" t="s">
        <v>90</v>
      </c>
      <c r="M10" s="13">
        <f t="shared" ca="1" si="2"/>
        <v>10</v>
      </c>
      <c r="N10" s="13">
        <f t="shared" ca="1" si="3"/>
        <v>9</v>
      </c>
      <c r="O10" s="13">
        <f t="shared" ca="1" si="4"/>
        <v>9</v>
      </c>
      <c r="P10" s="30">
        <v>384</v>
      </c>
      <c r="Q10" s="30">
        <v>132</v>
      </c>
      <c r="R10" s="30">
        <v>241</v>
      </c>
      <c r="S10" s="30">
        <v>11</v>
      </c>
      <c r="T10" s="31">
        <v>1775.5879999999993</v>
      </c>
      <c r="U10" s="31">
        <v>873.40000000000043</v>
      </c>
      <c r="V10" s="31">
        <v>1.21</v>
      </c>
      <c r="W10" s="31">
        <v>77</v>
      </c>
      <c r="X10" s="42">
        <v>0.83297180043383945</v>
      </c>
      <c r="Y10" s="33">
        <v>461</v>
      </c>
      <c r="Z10" s="18">
        <f>+SUM(Tabla13[[#This Row],[FITO KGR. DECOMISADO]:[ACUI KGR. DECOMISADO]])</f>
        <v>2650.1979999999999</v>
      </c>
      <c r="AA10" s="42">
        <v>0.86572438162544174</v>
      </c>
      <c r="AB10" s="39" t="s">
        <v>41</v>
      </c>
      <c r="AC10" s="39" t="s">
        <v>82</v>
      </c>
      <c r="AD10" s="43" t="s">
        <v>91</v>
      </c>
      <c r="AE10" s="36"/>
      <c r="AF10" s="37"/>
      <c r="AG10" s="38"/>
      <c r="AH10" s="38"/>
    </row>
    <row r="11" spans="1:34" ht="114.75" customHeight="1" x14ac:dyDescent="0.25">
      <c r="A11" s="39" t="s">
        <v>34</v>
      </c>
      <c r="B11" s="39" t="s">
        <v>84</v>
      </c>
      <c r="C11" s="52" t="s">
        <v>85</v>
      </c>
      <c r="D11" s="39" t="s">
        <v>92</v>
      </c>
      <c r="E11" s="39" t="s">
        <v>92</v>
      </c>
      <c r="F11" s="39" t="s">
        <v>93</v>
      </c>
      <c r="G11" s="41">
        <v>42859</v>
      </c>
      <c r="H11" s="39" t="s">
        <v>94</v>
      </c>
      <c r="I11" s="39" t="s">
        <v>95</v>
      </c>
      <c r="J11" s="41">
        <v>43367</v>
      </c>
      <c r="K11" s="41">
        <v>43871</v>
      </c>
      <c r="L11" s="29" t="s">
        <v>96</v>
      </c>
      <c r="M11" s="13">
        <f t="shared" ca="1" si="2"/>
        <v>7</v>
      </c>
      <c r="N11" s="13">
        <f t="shared" ca="1" si="3"/>
        <v>6</v>
      </c>
      <c r="O11" s="13">
        <f t="shared" ca="1" si="4"/>
        <v>4</v>
      </c>
      <c r="P11" s="30">
        <v>328</v>
      </c>
      <c r="Q11" s="30">
        <v>133</v>
      </c>
      <c r="R11" s="30">
        <v>178</v>
      </c>
      <c r="S11" s="30">
        <v>17</v>
      </c>
      <c r="T11" s="31">
        <v>151.489</v>
      </c>
      <c r="U11" s="31">
        <v>368.51999999999992</v>
      </c>
      <c r="V11" s="31">
        <v>8.0299999999999994</v>
      </c>
      <c r="W11" s="31">
        <v>35</v>
      </c>
      <c r="X11" s="42">
        <v>0.90358126721763088</v>
      </c>
      <c r="Y11" s="33">
        <v>363</v>
      </c>
      <c r="Z11" s="18">
        <f>+SUM(Tabla13[[#This Row],[FITO KGR. DECOMISADO]:[ACUI KGR. DECOMISADO]])</f>
        <v>528.03899999999987</v>
      </c>
      <c r="AA11" s="42">
        <v>0.852112676056338</v>
      </c>
      <c r="AB11" s="39" t="s">
        <v>41</v>
      </c>
      <c r="AC11" s="39" t="s">
        <v>41</v>
      </c>
      <c r="AD11" s="43"/>
      <c r="AE11" s="36"/>
      <c r="AF11" s="37"/>
      <c r="AG11" s="38"/>
      <c r="AH11" s="38"/>
    </row>
    <row r="12" spans="1:34" ht="114.75" customHeight="1" x14ac:dyDescent="0.25">
      <c r="A12" s="9" t="s">
        <v>34</v>
      </c>
      <c r="B12" s="9" t="s">
        <v>84</v>
      </c>
      <c r="C12" s="53" t="s">
        <v>97</v>
      </c>
      <c r="D12" s="9" t="s">
        <v>98</v>
      </c>
      <c r="E12" s="9" t="s">
        <v>98</v>
      </c>
      <c r="F12" s="9">
        <v>37</v>
      </c>
      <c r="G12" s="11">
        <v>43973</v>
      </c>
      <c r="H12" s="9" t="s">
        <v>99</v>
      </c>
      <c r="I12" s="9" t="s">
        <v>48</v>
      </c>
      <c r="J12" s="11">
        <v>44004</v>
      </c>
      <c r="K12" s="11">
        <v>44464</v>
      </c>
      <c r="L12" s="12" t="s">
        <v>100</v>
      </c>
      <c r="M12" s="13">
        <f t="shared" ca="1" si="2"/>
        <v>4</v>
      </c>
      <c r="N12" s="13">
        <f t="shared" ca="1" si="3"/>
        <v>4</v>
      </c>
      <c r="O12" s="13">
        <f t="shared" ca="1" si="4"/>
        <v>3</v>
      </c>
      <c r="P12" s="14">
        <v>83</v>
      </c>
      <c r="Q12" s="14">
        <v>29</v>
      </c>
      <c r="R12" s="14">
        <v>52</v>
      </c>
      <c r="S12" s="14">
        <v>2</v>
      </c>
      <c r="T12" s="15">
        <v>24.910000000000007</v>
      </c>
      <c r="U12" s="15">
        <v>32.31</v>
      </c>
      <c r="V12" s="15">
        <v>0.82</v>
      </c>
      <c r="W12" s="15">
        <v>13</v>
      </c>
      <c r="X12" s="16">
        <v>0.86458333333333337</v>
      </c>
      <c r="Y12" s="17">
        <v>96</v>
      </c>
      <c r="Z12" s="18">
        <f>+SUM(Tabla13[[#This Row],[FITO KGR. DECOMISADO]:[ACUI KGR. DECOMISADO]])</f>
        <v>58.040000000000013</v>
      </c>
      <c r="AA12" s="16">
        <v>0.66666666666666663</v>
      </c>
      <c r="AB12" s="9" t="s">
        <v>41</v>
      </c>
      <c r="AC12" s="9" t="s">
        <v>41</v>
      </c>
      <c r="AD12" s="19"/>
      <c r="AE12" s="20" t="s">
        <v>101</v>
      </c>
      <c r="AF12" s="20"/>
      <c r="AG12" s="22"/>
      <c r="AH12" s="22"/>
    </row>
    <row r="13" spans="1:34" ht="114.75" customHeight="1" x14ac:dyDescent="0.25">
      <c r="A13" s="39" t="s">
        <v>34</v>
      </c>
      <c r="B13" s="39" t="s">
        <v>84</v>
      </c>
      <c r="C13" s="53" t="s">
        <v>102</v>
      </c>
      <c r="D13" s="39" t="s">
        <v>103</v>
      </c>
      <c r="E13" s="39" t="s">
        <v>104</v>
      </c>
      <c r="F13" s="39" t="s">
        <v>73</v>
      </c>
      <c r="G13" s="41">
        <v>42271</v>
      </c>
      <c r="H13" s="39" t="s">
        <v>105</v>
      </c>
      <c r="I13" s="39" t="s">
        <v>106</v>
      </c>
      <c r="J13" s="41">
        <v>43612</v>
      </c>
      <c r="K13" s="41">
        <v>44386</v>
      </c>
      <c r="L13" s="29" t="s">
        <v>107</v>
      </c>
      <c r="M13" s="13">
        <f t="shared" ca="1" si="2"/>
        <v>9</v>
      </c>
      <c r="N13" s="13">
        <f t="shared" ca="1" si="3"/>
        <v>5</v>
      </c>
      <c r="O13" s="13">
        <f t="shared" ca="1" si="4"/>
        <v>3</v>
      </c>
      <c r="P13" s="30">
        <v>335</v>
      </c>
      <c r="Q13" s="30">
        <v>170</v>
      </c>
      <c r="R13" s="30">
        <v>165</v>
      </c>
      <c r="S13" s="30">
        <v>0</v>
      </c>
      <c r="T13" s="31">
        <v>55.11</v>
      </c>
      <c r="U13" s="31">
        <v>87.37</v>
      </c>
      <c r="V13" s="31">
        <v>0</v>
      </c>
      <c r="W13" s="31">
        <v>14</v>
      </c>
      <c r="X13" s="42">
        <v>0.95988538681948421</v>
      </c>
      <c r="Y13" s="54">
        <v>349</v>
      </c>
      <c r="Z13" s="18">
        <f>+SUM(Tabla13[[#This Row],[FITO KGR. DECOMISADO]:[ACUI KGR. DECOMISADO]])</f>
        <v>142.48000000000002</v>
      </c>
      <c r="AA13" s="42">
        <v>0.96402877697841727</v>
      </c>
      <c r="AB13" s="42" t="s">
        <v>82</v>
      </c>
      <c r="AC13" s="42" t="s">
        <v>41</v>
      </c>
      <c r="AD13" s="43"/>
      <c r="AE13" s="36"/>
      <c r="AF13" s="37"/>
      <c r="AG13" s="38"/>
      <c r="AH13" s="38"/>
    </row>
    <row r="14" spans="1:34" ht="114.75" customHeight="1" x14ac:dyDescent="0.25">
      <c r="A14" s="9" t="s">
        <v>34</v>
      </c>
      <c r="B14" s="9" t="s">
        <v>84</v>
      </c>
      <c r="C14" s="53" t="s">
        <v>102</v>
      </c>
      <c r="D14" s="39" t="s">
        <v>108</v>
      </c>
      <c r="E14" s="39" t="s">
        <v>108</v>
      </c>
      <c r="F14" s="39" t="s">
        <v>109</v>
      </c>
      <c r="G14" s="41">
        <v>41609</v>
      </c>
      <c r="H14" s="39" t="s">
        <v>110</v>
      </c>
      <c r="I14" s="39" t="s">
        <v>55</v>
      </c>
      <c r="J14" s="41">
        <v>42723</v>
      </c>
      <c r="K14" s="41">
        <v>44186</v>
      </c>
      <c r="L14" s="29" t="s">
        <v>111</v>
      </c>
      <c r="M14" s="13">
        <f t="shared" ca="1" si="2"/>
        <v>11</v>
      </c>
      <c r="N14" s="13">
        <f t="shared" ca="1" si="3"/>
        <v>8</v>
      </c>
      <c r="O14" s="13">
        <f t="shared" ca="1" si="4"/>
        <v>4</v>
      </c>
      <c r="P14" s="30">
        <v>105</v>
      </c>
      <c r="Q14" s="30">
        <v>53</v>
      </c>
      <c r="R14" s="30">
        <v>51</v>
      </c>
      <c r="S14" s="30">
        <v>1</v>
      </c>
      <c r="T14" s="31">
        <v>43.02000000000001</v>
      </c>
      <c r="U14" s="31">
        <v>24.78</v>
      </c>
      <c r="V14" s="31">
        <v>0.83</v>
      </c>
      <c r="W14" s="31">
        <v>0</v>
      </c>
      <c r="X14" s="42">
        <v>1</v>
      </c>
      <c r="Y14" s="33">
        <v>105</v>
      </c>
      <c r="Z14" s="18">
        <f>+SUM(Tabla13[[#This Row],[FITO KGR. DECOMISADO]:[ACUI KGR. DECOMISADO]])</f>
        <v>68.63000000000001</v>
      </c>
      <c r="AA14" s="42">
        <v>0.86746987951807231</v>
      </c>
      <c r="AB14" s="39" t="s">
        <v>41</v>
      </c>
      <c r="AC14" s="39" t="s">
        <v>41</v>
      </c>
      <c r="AD14" s="43" t="s">
        <v>112</v>
      </c>
      <c r="AE14" s="36"/>
      <c r="AF14" s="37"/>
      <c r="AG14" s="38"/>
      <c r="AH14" s="38"/>
    </row>
    <row r="15" spans="1:34" ht="114.75" customHeight="1" x14ac:dyDescent="0.25">
      <c r="A15" s="39" t="s">
        <v>34</v>
      </c>
      <c r="B15" s="39" t="s">
        <v>84</v>
      </c>
      <c r="C15" s="53" t="s">
        <v>102</v>
      </c>
      <c r="D15" s="9" t="s">
        <v>113</v>
      </c>
      <c r="E15" s="9" t="s">
        <v>113</v>
      </c>
      <c r="F15" s="9" t="s">
        <v>114</v>
      </c>
      <c r="G15" s="11">
        <v>41518</v>
      </c>
      <c r="H15" s="9" t="s">
        <v>115</v>
      </c>
      <c r="I15" s="9" t="s">
        <v>116</v>
      </c>
      <c r="J15" s="11">
        <v>42709</v>
      </c>
      <c r="K15" s="11">
        <v>43815</v>
      </c>
      <c r="L15" s="12" t="s">
        <v>117</v>
      </c>
      <c r="M15" s="13">
        <f t="shared" ca="1" si="2"/>
        <v>11</v>
      </c>
      <c r="N15" s="13">
        <f t="shared" ca="1" si="3"/>
        <v>8</v>
      </c>
      <c r="O15" s="13">
        <f t="shared" ca="1" si="4"/>
        <v>5</v>
      </c>
      <c r="P15" s="14">
        <v>154</v>
      </c>
      <c r="Q15" s="14">
        <v>89</v>
      </c>
      <c r="R15" s="14">
        <v>65</v>
      </c>
      <c r="S15" s="14">
        <v>0</v>
      </c>
      <c r="T15" s="15">
        <v>24.300000000000004</v>
      </c>
      <c r="U15" s="15">
        <v>26.080000000000002</v>
      </c>
      <c r="V15" s="15">
        <v>0</v>
      </c>
      <c r="W15" s="15">
        <v>0</v>
      </c>
      <c r="X15" s="16">
        <v>1</v>
      </c>
      <c r="Y15" s="17">
        <v>154</v>
      </c>
      <c r="Z15" s="18">
        <f>+SUM(Tabla13[[#This Row],[FITO KGR. DECOMISADO]:[ACUI KGR. DECOMISADO]])</f>
        <v>50.38000000000001</v>
      </c>
      <c r="AA15" s="16">
        <v>0.90196078431372551</v>
      </c>
      <c r="AB15" s="9"/>
      <c r="AC15" s="9" t="s">
        <v>41</v>
      </c>
      <c r="AD15" s="19"/>
      <c r="AE15" s="20"/>
      <c r="AF15" s="21"/>
      <c r="AG15" s="22"/>
      <c r="AH15" s="22"/>
    </row>
    <row r="16" spans="1:34" ht="114.75" customHeight="1" x14ac:dyDescent="0.25">
      <c r="A16" s="39" t="s">
        <v>34</v>
      </c>
      <c r="B16" s="9" t="s">
        <v>84</v>
      </c>
      <c r="C16" s="53" t="s">
        <v>102</v>
      </c>
      <c r="D16" s="39" t="s">
        <v>118</v>
      </c>
      <c r="E16" s="39" t="s">
        <v>118</v>
      </c>
      <c r="F16" s="39" t="s">
        <v>119</v>
      </c>
      <c r="G16" s="41">
        <v>42776</v>
      </c>
      <c r="H16" s="39" t="s">
        <v>120</v>
      </c>
      <c r="I16" s="39" t="s">
        <v>121</v>
      </c>
      <c r="J16" s="41">
        <v>43234</v>
      </c>
      <c r="K16" s="41">
        <v>43770</v>
      </c>
      <c r="L16" s="29" t="s">
        <v>122</v>
      </c>
      <c r="M16" s="13">
        <f t="shared" ca="1" si="2"/>
        <v>7</v>
      </c>
      <c r="N16" s="13">
        <f t="shared" ca="1" si="3"/>
        <v>6</v>
      </c>
      <c r="O16" s="13">
        <f t="shared" ca="1" si="4"/>
        <v>5</v>
      </c>
      <c r="P16" s="30">
        <v>256</v>
      </c>
      <c r="Q16" s="30">
        <v>112</v>
      </c>
      <c r="R16" s="30">
        <v>144</v>
      </c>
      <c r="S16" s="30">
        <v>0</v>
      </c>
      <c r="T16" s="31">
        <v>38.770000000000003</v>
      </c>
      <c r="U16" s="31">
        <v>82.320000000000007</v>
      </c>
      <c r="V16" s="31">
        <v>0</v>
      </c>
      <c r="W16" s="31">
        <v>0</v>
      </c>
      <c r="X16" s="42">
        <v>1</v>
      </c>
      <c r="Y16" s="33">
        <v>256</v>
      </c>
      <c r="Z16" s="18">
        <f>+SUM(Tabla13[[#This Row],[FITO KGR. DECOMISADO]:[ACUI KGR. DECOMISADO]])</f>
        <v>121.09</v>
      </c>
      <c r="AA16" s="42">
        <v>0.98913043478260865</v>
      </c>
      <c r="AB16" s="39" t="s">
        <v>82</v>
      </c>
      <c r="AC16" s="39" t="s">
        <v>41</v>
      </c>
      <c r="AD16" s="43"/>
      <c r="AE16" s="36" t="s">
        <v>123</v>
      </c>
      <c r="AF16" s="55" t="s">
        <v>124</v>
      </c>
      <c r="AG16" s="38"/>
      <c r="AH16" s="38"/>
    </row>
    <row r="17" spans="1:34" ht="114.75" customHeight="1" x14ac:dyDescent="0.25">
      <c r="A17" s="9" t="s">
        <v>34</v>
      </c>
      <c r="B17" s="9" t="s">
        <v>84</v>
      </c>
      <c r="C17" s="53" t="s">
        <v>102</v>
      </c>
      <c r="D17" s="9" t="s">
        <v>125</v>
      </c>
      <c r="E17" s="9" t="s">
        <v>125</v>
      </c>
      <c r="F17" s="9" t="s">
        <v>119</v>
      </c>
      <c r="G17" s="11">
        <v>42567</v>
      </c>
      <c r="H17" s="9" t="s">
        <v>126</v>
      </c>
      <c r="I17" s="9" t="s">
        <v>127</v>
      </c>
      <c r="J17" s="11">
        <v>43234</v>
      </c>
      <c r="K17" s="11">
        <v>43815</v>
      </c>
      <c r="L17" s="12" t="s">
        <v>128</v>
      </c>
      <c r="M17" s="13">
        <f t="shared" ca="1" si="2"/>
        <v>8</v>
      </c>
      <c r="N17" s="13">
        <f t="shared" ca="1" si="3"/>
        <v>6</v>
      </c>
      <c r="O17" s="13">
        <f t="shared" ca="1" si="4"/>
        <v>5</v>
      </c>
      <c r="P17" s="14">
        <v>228</v>
      </c>
      <c r="Q17" s="14">
        <v>79</v>
      </c>
      <c r="R17" s="14">
        <v>149</v>
      </c>
      <c r="S17" s="14">
        <v>0</v>
      </c>
      <c r="T17" s="15">
        <v>31.1</v>
      </c>
      <c r="U17" s="15">
        <v>58.190000000000005</v>
      </c>
      <c r="V17" s="15">
        <v>0</v>
      </c>
      <c r="W17" s="15">
        <v>5</v>
      </c>
      <c r="X17" s="16">
        <v>0.97854077253218885</v>
      </c>
      <c r="Y17" s="17">
        <v>233</v>
      </c>
      <c r="Z17" s="18">
        <f>+SUM(Tabla13[[#This Row],[FITO KGR. DECOMISADO]:[ACUI KGR. DECOMISADO]])</f>
        <v>89.29</v>
      </c>
      <c r="AA17" s="16">
        <v>0.98347107438016534</v>
      </c>
      <c r="AB17" s="9" t="s">
        <v>129</v>
      </c>
      <c r="AC17" s="9" t="s">
        <v>41</v>
      </c>
      <c r="AD17" s="19"/>
      <c r="AE17" s="20"/>
      <c r="AF17" s="21"/>
      <c r="AG17" s="22"/>
      <c r="AH17" s="22"/>
    </row>
    <row r="18" spans="1:34" ht="114.75" customHeight="1" x14ac:dyDescent="0.25">
      <c r="A18" s="39" t="s">
        <v>34</v>
      </c>
      <c r="B18" s="9" t="s">
        <v>84</v>
      </c>
      <c r="C18" s="53" t="s">
        <v>102</v>
      </c>
      <c r="D18" s="9" t="s">
        <v>130</v>
      </c>
      <c r="E18" s="9" t="s">
        <v>130</v>
      </c>
      <c r="F18" s="9" t="s">
        <v>131</v>
      </c>
      <c r="G18" s="11">
        <v>42567</v>
      </c>
      <c r="H18" s="9" t="s">
        <v>132</v>
      </c>
      <c r="I18" s="9" t="s">
        <v>133</v>
      </c>
      <c r="J18" s="11">
        <v>43234</v>
      </c>
      <c r="K18" s="11">
        <v>44529</v>
      </c>
      <c r="L18" s="12" t="s">
        <v>134</v>
      </c>
      <c r="M18" s="13">
        <f t="shared" ca="1" si="2"/>
        <v>8</v>
      </c>
      <c r="N18" s="13">
        <f t="shared" ca="1" si="3"/>
        <v>6</v>
      </c>
      <c r="O18" s="13">
        <f t="shared" ca="1" si="4"/>
        <v>3</v>
      </c>
      <c r="P18" s="14">
        <v>69</v>
      </c>
      <c r="Q18" s="14">
        <v>19</v>
      </c>
      <c r="R18" s="14">
        <v>50</v>
      </c>
      <c r="S18" s="14">
        <v>0</v>
      </c>
      <c r="T18" s="15">
        <v>55.300000000000011</v>
      </c>
      <c r="U18" s="15">
        <v>126.15000000000003</v>
      </c>
      <c r="V18" s="15">
        <v>0</v>
      </c>
      <c r="W18" s="15">
        <v>0</v>
      </c>
      <c r="X18" s="16">
        <v>1</v>
      </c>
      <c r="Y18" s="17">
        <v>69</v>
      </c>
      <c r="Z18" s="18">
        <f>+SUM(Tabla13[[#This Row],[FITO KGR. DECOMISADO]:[ACUI KGR. DECOMISADO]])</f>
        <v>181.45000000000005</v>
      </c>
      <c r="AA18" s="16">
        <v>0.91919191919191923</v>
      </c>
      <c r="AB18" s="9" t="s">
        <v>41</v>
      </c>
      <c r="AC18" s="9" t="s">
        <v>41</v>
      </c>
      <c r="AD18" s="19"/>
      <c r="AE18" s="20" t="s">
        <v>135</v>
      </c>
      <c r="AF18" s="56" t="s">
        <v>124</v>
      </c>
      <c r="AG18" s="22"/>
      <c r="AH18" s="22"/>
    </row>
    <row r="19" spans="1:34" ht="114.75" customHeight="1" x14ac:dyDescent="0.25">
      <c r="A19" s="9" t="s">
        <v>34</v>
      </c>
      <c r="B19" s="39" t="s">
        <v>84</v>
      </c>
      <c r="C19" s="53" t="s">
        <v>102</v>
      </c>
      <c r="D19" s="9" t="s">
        <v>136</v>
      </c>
      <c r="E19" s="9" t="s">
        <v>136</v>
      </c>
      <c r="F19" s="9" t="s">
        <v>137</v>
      </c>
      <c r="G19" s="11">
        <v>42493</v>
      </c>
      <c r="H19" s="9" t="s">
        <v>138</v>
      </c>
      <c r="I19" s="9" t="s">
        <v>121</v>
      </c>
      <c r="J19" s="11">
        <v>43367</v>
      </c>
      <c r="K19" s="11">
        <v>43367</v>
      </c>
      <c r="L19" s="12" t="s">
        <v>139</v>
      </c>
      <c r="M19" s="13">
        <f t="shared" ca="1" si="2"/>
        <v>8</v>
      </c>
      <c r="N19" s="13">
        <f t="shared" ca="1" si="3"/>
        <v>6</v>
      </c>
      <c r="O19" s="13">
        <f t="shared" ca="1" si="4"/>
        <v>6</v>
      </c>
      <c r="P19" s="14">
        <v>101</v>
      </c>
      <c r="Q19" s="14">
        <v>26</v>
      </c>
      <c r="R19" s="14">
        <v>74</v>
      </c>
      <c r="S19" s="14">
        <v>1</v>
      </c>
      <c r="T19" s="15">
        <v>22.34</v>
      </c>
      <c r="U19" s="15">
        <v>25.189999999999998</v>
      </c>
      <c r="V19" s="15">
        <v>0.65</v>
      </c>
      <c r="W19" s="15">
        <v>3</v>
      </c>
      <c r="X19" s="16">
        <v>0.97115384615384615</v>
      </c>
      <c r="Y19" s="17">
        <v>104</v>
      </c>
      <c r="Z19" s="18">
        <f>+SUM(Tabla13[[#This Row],[FITO KGR. DECOMISADO]:[ACUI KGR. DECOMISADO]])</f>
        <v>48.18</v>
      </c>
      <c r="AA19" s="16">
        <v>0.96932515337423308</v>
      </c>
      <c r="AB19" s="9" t="s">
        <v>82</v>
      </c>
      <c r="AC19" s="9" t="s">
        <v>82</v>
      </c>
      <c r="AD19" s="19" t="s">
        <v>140</v>
      </c>
      <c r="AE19" s="20"/>
      <c r="AF19" s="21"/>
      <c r="AG19" s="22"/>
      <c r="AH19" s="22"/>
    </row>
    <row r="20" spans="1:34" ht="114.75" customHeight="1" x14ac:dyDescent="0.25">
      <c r="A20" s="9" t="s">
        <v>34</v>
      </c>
      <c r="B20" s="9" t="s">
        <v>84</v>
      </c>
      <c r="C20" s="53" t="s">
        <v>102</v>
      </c>
      <c r="D20" s="39" t="s">
        <v>141</v>
      </c>
      <c r="E20" s="39" t="s">
        <v>141</v>
      </c>
      <c r="F20" s="39" t="s">
        <v>142</v>
      </c>
      <c r="G20" s="41">
        <v>42462</v>
      </c>
      <c r="H20" s="39" t="s">
        <v>143</v>
      </c>
      <c r="I20" s="39" t="s">
        <v>64</v>
      </c>
      <c r="J20" s="41">
        <v>43451</v>
      </c>
      <c r="K20" s="41">
        <v>43770</v>
      </c>
      <c r="L20" s="29" t="s">
        <v>144</v>
      </c>
      <c r="M20" s="13">
        <f t="shared" ca="1" si="2"/>
        <v>8</v>
      </c>
      <c r="N20" s="13">
        <f t="shared" ca="1" si="3"/>
        <v>6</v>
      </c>
      <c r="O20" s="13">
        <f t="shared" ca="1" si="4"/>
        <v>5</v>
      </c>
      <c r="P20" s="30">
        <v>376</v>
      </c>
      <c r="Q20" s="30">
        <v>125</v>
      </c>
      <c r="R20" s="30">
        <v>250</v>
      </c>
      <c r="S20" s="30">
        <v>1</v>
      </c>
      <c r="T20" s="31">
        <v>87.850999999999971</v>
      </c>
      <c r="U20" s="31">
        <v>125.52019999999997</v>
      </c>
      <c r="V20" s="31">
        <v>0</v>
      </c>
      <c r="W20" s="31">
        <v>3</v>
      </c>
      <c r="X20" s="42">
        <v>0.9920844327176781</v>
      </c>
      <c r="Y20" s="33">
        <v>379</v>
      </c>
      <c r="Z20" s="18">
        <f>+SUM(Tabla13[[#This Row],[FITO KGR. DECOMISADO]:[ACUI KGR. DECOMISADO]])</f>
        <v>213.37119999999993</v>
      </c>
      <c r="AA20" s="42">
        <v>0.98692810457516345</v>
      </c>
      <c r="AB20" s="39" t="s">
        <v>41</v>
      </c>
      <c r="AC20" s="39" t="s">
        <v>41</v>
      </c>
      <c r="AD20" s="43" t="s">
        <v>145</v>
      </c>
      <c r="AE20" s="36" t="s">
        <v>146</v>
      </c>
      <c r="AF20" s="55" t="s">
        <v>124</v>
      </c>
      <c r="AG20" s="38"/>
      <c r="AH20" s="38"/>
    </row>
    <row r="21" spans="1:34" ht="114.75" customHeight="1" x14ac:dyDescent="0.25">
      <c r="A21" s="39" t="s">
        <v>34</v>
      </c>
      <c r="B21" s="9" t="s">
        <v>84</v>
      </c>
      <c r="C21" s="53" t="s">
        <v>102</v>
      </c>
      <c r="D21" s="9" t="s">
        <v>147</v>
      </c>
      <c r="E21" s="9" t="s">
        <v>147</v>
      </c>
      <c r="F21" s="9" t="s">
        <v>148</v>
      </c>
      <c r="G21" s="11">
        <v>42908</v>
      </c>
      <c r="H21" s="9" t="s">
        <v>149</v>
      </c>
      <c r="I21" s="9" t="s">
        <v>95</v>
      </c>
      <c r="J21" s="11">
        <v>43094</v>
      </c>
      <c r="K21" s="11">
        <v>43367</v>
      </c>
      <c r="L21" s="12" t="s">
        <v>150</v>
      </c>
      <c r="M21" s="13">
        <f t="shared" ca="1" si="2"/>
        <v>7</v>
      </c>
      <c r="N21" s="13">
        <f t="shared" ca="1" si="3"/>
        <v>7</v>
      </c>
      <c r="O21" s="13">
        <f t="shared" ca="1" si="4"/>
        <v>6</v>
      </c>
      <c r="P21" s="14">
        <v>72</v>
      </c>
      <c r="Q21" s="14">
        <v>27</v>
      </c>
      <c r="R21" s="14">
        <v>45</v>
      </c>
      <c r="S21" s="14">
        <v>0</v>
      </c>
      <c r="T21" s="15">
        <v>24.400000000000006</v>
      </c>
      <c r="U21" s="15">
        <v>24.31</v>
      </c>
      <c r="V21" s="15">
        <v>0</v>
      </c>
      <c r="W21" s="15">
        <v>0</v>
      </c>
      <c r="X21" s="16">
        <v>1</v>
      </c>
      <c r="Y21" s="17">
        <v>72</v>
      </c>
      <c r="Z21" s="18">
        <f>+SUM(Tabla13[[#This Row],[FITO KGR. DECOMISADO]:[ACUI KGR. DECOMISADO]])</f>
        <v>48.710000000000008</v>
      </c>
      <c r="AA21" s="16">
        <v>0.98235294117647054</v>
      </c>
      <c r="AB21" s="9" t="s">
        <v>41</v>
      </c>
      <c r="AC21" s="9" t="s">
        <v>41</v>
      </c>
      <c r="AD21" s="19"/>
      <c r="AE21" s="20"/>
      <c r="AF21" s="21"/>
      <c r="AG21" s="22"/>
      <c r="AH21" s="22"/>
    </row>
    <row r="22" spans="1:34" ht="114.75" customHeight="1" x14ac:dyDescent="0.25">
      <c r="A22" s="9" t="s">
        <v>34</v>
      </c>
      <c r="B22" s="39" t="s">
        <v>84</v>
      </c>
      <c r="C22" s="53" t="s">
        <v>102</v>
      </c>
      <c r="D22" s="9" t="s">
        <v>151</v>
      </c>
      <c r="E22" s="9" t="s">
        <v>151</v>
      </c>
      <c r="F22" s="9" t="s">
        <v>152</v>
      </c>
      <c r="G22" s="11">
        <v>43973</v>
      </c>
      <c r="H22" s="9" t="s">
        <v>153</v>
      </c>
      <c r="I22" s="9" t="s">
        <v>55</v>
      </c>
      <c r="J22" s="11">
        <v>44536</v>
      </c>
      <c r="K22" s="11">
        <v>44536</v>
      </c>
      <c r="L22" s="12" t="s">
        <v>154</v>
      </c>
      <c r="M22" s="13">
        <f t="shared" ca="1" si="2"/>
        <v>4</v>
      </c>
      <c r="N22" s="13">
        <f t="shared" ca="1" si="3"/>
        <v>3</v>
      </c>
      <c r="O22" s="13">
        <f t="shared" ca="1" si="4"/>
        <v>3</v>
      </c>
      <c r="P22" s="14">
        <v>194</v>
      </c>
      <c r="Q22" s="14">
        <v>60</v>
      </c>
      <c r="R22" s="14">
        <v>131</v>
      </c>
      <c r="S22" s="14">
        <v>3</v>
      </c>
      <c r="T22" s="15">
        <v>46.524999999999991</v>
      </c>
      <c r="U22" s="15">
        <v>125.11</v>
      </c>
      <c r="V22" s="15">
        <v>1.74</v>
      </c>
      <c r="W22" s="15">
        <v>18</v>
      </c>
      <c r="X22" s="16">
        <v>0.91509433962264153</v>
      </c>
      <c r="Y22" s="17">
        <v>212</v>
      </c>
      <c r="Z22" s="18">
        <f>+SUM(Tabla13[[#This Row],[FITO KGR. DECOMISADO]:[ACUI KGR. DECOMISADO]])</f>
        <v>173.375</v>
      </c>
      <c r="AA22" s="16">
        <v>0.89204545454545459</v>
      </c>
      <c r="AB22" s="9" t="s">
        <v>41</v>
      </c>
      <c r="AC22" s="9" t="s">
        <v>41</v>
      </c>
      <c r="AD22" s="19"/>
      <c r="AE22" s="20"/>
      <c r="AF22" s="21"/>
      <c r="AG22" s="22"/>
      <c r="AH22" s="22"/>
    </row>
    <row r="23" spans="1:34" s="57" customFormat="1" ht="114.75" customHeight="1" x14ac:dyDescent="0.25">
      <c r="A23" s="39" t="s">
        <v>34</v>
      </c>
      <c r="B23" s="9" t="s">
        <v>84</v>
      </c>
      <c r="C23" s="53" t="s">
        <v>102</v>
      </c>
      <c r="D23" s="39" t="s">
        <v>155</v>
      </c>
      <c r="E23" s="39" t="s">
        <v>155</v>
      </c>
      <c r="F23" s="39" t="s">
        <v>152</v>
      </c>
      <c r="G23" s="41">
        <v>43372</v>
      </c>
      <c r="H23" s="39" t="s">
        <v>156</v>
      </c>
      <c r="I23" s="39" t="s">
        <v>55</v>
      </c>
      <c r="J23" s="41">
        <v>44536</v>
      </c>
      <c r="K23" s="41">
        <v>44536</v>
      </c>
      <c r="L23" s="29" t="s">
        <v>157</v>
      </c>
      <c r="M23" s="13">
        <f t="shared" ca="1" si="2"/>
        <v>6</v>
      </c>
      <c r="N23" s="13">
        <f t="shared" ca="1" si="3"/>
        <v>3</v>
      </c>
      <c r="O23" s="13">
        <f t="shared" ca="1" si="4"/>
        <v>3</v>
      </c>
      <c r="P23" s="30">
        <v>265</v>
      </c>
      <c r="Q23" s="30">
        <v>76</v>
      </c>
      <c r="R23" s="30">
        <v>166</v>
      </c>
      <c r="S23" s="30">
        <v>23</v>
      </c>
      <c r="T23" s="31">
        <v>6.9300000000000006</v>
      </c>
      <c r="U23" s="31">
        <v>34.630000000000003</v>
      </c>
      <c r="V23" s="31">
        <v>0</v>
      </c>
      <c r="W23" s="31">
        <v>10</v>
      </c>
      <c r="X23" s="42">
        <v>0.96363636363636362</v>
      </c>
      <c r="Y23" s="33">
        <v>275</v>
      </c>
      <c r="Z23" s="18">
        <f>+SUM(Tabla13[[#This Row],[FITO KGR. DECOMISADO]:[ACUI KGR. DECOMISADO]])</f>
        <v>41.56</v>
      </c>
      <c r="AA23" s="42">
        <v>0.98207885304659504</v>
      </c>
      <c r="AB23" s="39" t="s">
        <v>41</v>
      </c>
      <c r="AC23" s="39" t="s">
        <v>41</v>
      </c>
      <c r="AD23" s="43"/>
      <c r="AE23" s="36"/>
      <c r="AF23" s="37"/>
      <c r="AG23" s="38"/>
      <c r="AH23" s="38"/>
    </row>
    <row r="24" spans="1:34" ht="114.75" customHeight="1" x14ac:dyDescent="0.25">
      <c r="A24" s="9" t="s">
        <v>34</v>
      </c>
      <c r="B24" s="39" t="s">
        <v>84</v>
      </c>
      <c r="C24" s="53" t="s">
        <v>102</v>
      </c>
      <c r="D24" s="9" t="s">
        <v>158</v>
      </c>
      <c r="E24" s="9" t="s">
        <v>158</v>
      </c>
      <c r="F24" s="9" t="s">
        <v>159</v>
      </c>
      <c r="G24" s="11">
        <v>43987</v>
      </c>
      <c r="H24" s="9" t="s">
        <v>160</v>
      </c>
      <c r="I24" s="9" t="s">
        <v>55</v>
      </c>
      <c r="J24" s="11">
        <v>44403</v>
      </c>
      <c r="K24" s="11">
        <v>44403</v>
      </c>
      <c r="L24" s="12" t="s">
        <v>161</v>
      </c>
      <c r="M24" s="13">
        <f t="shared" ca="1" si="2"/>
        <v>4</v>
      </c>
      <c r="N24" s="13">
        <f t="shared" ca="1" si="3"/>
        <v>3</v>
      </c>
      <c r="O24" s="13">
        <f t="shared" ca="1" si="4"/>
        <v>3</v>
      </c>
      <c r="P24" s="14">
        <v>167</v>
      </c>
      <c r="Q24" s="14">
        <v>67</v>
      </c>
      <c r="R24" s="14">
        <v>99</v>
      </c>
      <c r="S24" s="14">
        <v>1</v>
      </c>
      <c r="T24" s="15">
        <v>82.39</v>
      </c>
      <c r="U24" s="15">
        <v>90.049999999999983</v>
      </c>
      <c r="V24" s="15">
        <v>1</v>
      </c>
      <c r="W24" s="15">
        <v>3</v>
      </c>
      <c r="X24" s="16">
        <v>0.98235294117647054</v>
      </c>
      <c r="Y24" s="17">
        <v>170</v>
      </c>
      <c r="Z24" s="18">
        <f>+SUM(Tabla13[[#This Row],[FITO KGR. DECOMISADO]:[ACUI KGR. DECOMISADO]])</f>
        <v>173.44</v>
      </c>
      <c r="AA24" s="16">
        <v>1</v>
      </c>
      <c r="AB24" s="9" t="s">
        <v>162</v>
      </c>
      <c r="AC24" s="9" t="s">
        <v>41</v>
      </c>
      <c r="AD24" s="19"/>
      <c r="AE24" s="56" t="s">
        <v>163</v>
      </c>
      <c r="AF24" s="20" t="s">
        <v>124</v>
      </c>
      <c r="AG24" s="22"/>
      <c r="AH24" s="22"/>
    </row>
    <row r="25" spans="1:34" ht="114.75" customHeight="1" x14ac:dyDescent="0.25">
      <c r="A25" s="39" t="s">
        <v>34</v>
      </c>
      <c r="B25" s="39" t="s">
        <v>84</v>
      </c>
      <c r="C25" s="53" t="s">
        <v>102</v>
      </c>
      <c r="D25" s="39" t="s">
        <v>164</v>
      </c>
      <c r="E25" s="39" t="s">
        <v>164</v>
      </c>
      <c r="F25" s="39" t="s">
        <v>152</v>
      </c>
      <c r="G25" s="41">
        <v>43909</v>
      </c>
      <c r="H25" s="39" t="s">
        <v>165</v>
      </c>
      <c r="I25" s="39" t="s">
        <v>55</v>
      </c>
      <c r="J25" s="41">
        <v>44515</v>
      </c>
      <c r="K25" s="41">
        <v>44515</v>
      </c>
      <c r="L25" s="29" t="s">
        <v>166</v>
      </c>
      <c r="M25" s="13">
        <f t="shared" ca="1" si="2"/>
        <v>4</v>
      </c>
      <c r="N25" s="13">
        <f t="shared" ca="1" si="3"/>
        <v>3</v>
      </c>
      <c r="O25" s="13">
        <f t="shared" ca="1" si="4"/>
        <v>3</v>
      </c>
      <c r="P25" s="30">
        <v>244</v>
      </c>
      <c r="Q25" s="30">
        <v>90</v>
      </c>
      <c r="R25" s="30">
        <v>153</v>
      </c>
      <c r="S25" s="30">
        <v>1</v>
      </c>
      <c r="T25" s="31">
        <v>41.629999999999995</v>
      </c>
      <c r="U25" s="31">
        <v>150.39999999999998</v>
      </c>
      <c r="V25" s="31">
        <v>0.28000000000000003</v>
      </c>
      <c r="W25" s="31">
        <v>0</v>
      </c>
      <c r="X25" s="42">
        <v>1</v>
      </c>
      <c r="Y25" s="33">
        <v>244</v>
      </c>
      <c r="Z25" s="18">
        <f>+SUM(Tabla13[[#This Row],[FITO KGR. DECOMISADO]:[ACUI KGR. DECOMISADO]])</f>
        <v>192.30999999999997</v>
      </c>
      <c r="AA25" s="42">
        <v>0.77142857142857146</v>
      </c>
      <c r="AB25" s="39" t="s">
        <v>41</v>
      </c>
      <c r="AC25" s="39" t="s">
        <v>41</v>
      </c>
      <c r="AD25" s="43"/>
      <c r="AE25" s="55" t="s">
        <v>167</v>
      </c>
      <c r="AF25" s="55" t="s">
        <v>124</v>
      </c>
      <c r="AG25" s="38"/>
      <c r="AH25" s="38"/>
    </row>
    <row r="26" spans="1:34" ht="114.75" customHeight="1" x14ac:dyDescent="0.25">
      <c r="A26" s="9" t="s">
        <v>34</v>
      </c>
      <c r="B26" s="39" t="s">
        <v>84</v>
      </c>
      <c r="C26" s="53" t="s">
        <v>168</v>
      </c>
      <c r="D26" s="39" t="s">
        <v>169</v>
      </c>
      <c r="E26" s="39" t="s">
        <v>169</v>
      </c>
      <c r="F26" s="39" t="s">
        <v>170</v>
      </c>
      <c r="G26" s="41">
        <v>42860</v>
      </c>
      <c r="H26" s="39" t="s">
        <v>171</v>
      </c>
      <c r="I26" s="39" t="s">
        <v>55</v>
      </c>
      <c r="J26" s="41">
        <v>43367</v>
      </c>
      <c r="K26" s="41">
        <v>44185</v>
      </c>
      <c r="L26" s="29" t="s">
        <v>172</v>
      </c>
      <c r="M26" s="13">
        <f t="shared" ca="1" si="2"/>
        <v>7</v>
      </c>
      <c r="N26" s="13">
        <f t="shared" ca="1" si="3"/>
        <v>6</v>
      </c>
      <c r="O26" s="13">
        <f t="shared" ca="1" si="4"/>
        <v>4</v>
      </c>
      <c r="P26" s="30">
        <v>54</v>
      </c>
      <c r="Q26" s="30">
        <v>17</v>
      </c>
      <c r="R26" s="30">
        <v>37</v>
      </c>
      <c r="S26" s="30">
        <v>0</v>
      </c>
      <c r="T26" s="31">
        <v>21.389999999999997</v>
      </c>
      <c r="U26" s="31">
        <v>56.007999999999996</v>
      </c>
      <c r="V26" s="31">
        <v>0</v>
      </c>
      <c r="W26" s="31">
        <v>0</v>
      </c>
      <c r="X26" s="42">
        <v>1</v>
      </c>
      <c r="Y26" s="33">
        <v>54</v>
      </c>
      <c r="Z26" s="18">
        <f>+SUM(Tabla13[[#This Row],[FITO KGR. DECOMISADO]:[ACUI KGR. DECOMISADO]])</f>
        <v>77.397999999999996</v>
      </c>
      <c r="AA26" s="42">
        <v>0.75384615384615383</v>
      </c>
      <c r="AB26" s="39" t="s">
        <v>129</v>
      </c>
      <c r="AC26" s="39" t="s">
        <v>41</v>
      </c>
      <c r="AD26" s="43"/>
      <c r="AE26" s="36"/>
      <c r="AF26" s="37"/>
      <c r="AG26" s="38"/>
      <c r="AH26" s="38"/>
    </row>
    <row r="27" spans="1:34" ht="114.75" customHeight="1" x14ac:dyDescent="0.25">
      <c r="A27" s="39" t="s">
        <v>34</v>
      </c>
      <c r="B27" s="39" t="s">
        <v>84</v>
      </c>
      <c r="C27" s="53" t="s">
        <v>173</v>
      </c>
      <c r="D27" s="39" t="s">
        <v>174</v>
      </c>
      <c r="E27" s="39" t="s">
        <v>174</v>
      </c>
      <c r="F27" s="39" t="s">
        <v>175</v>
      </c>
      <c r="G27" s="41">
        <v>43319</v>
      </c>
      <c r="H27" s="39" t="s">
        <v>176</v>
      </c>
      <c r="I27" s="39" t="s">
        <v>177</v>
      </c>
      <c r="J27" s="41">
        <v>44186</v>
      </c>
      <c r="K27" s="41">
        <v>44186</v>
      </c>
      <c r="L27" s="29" t="s">
        <v>178</v>
      </c>
      <c r="M27" s="13">
        <f t="shared" ca="1" si="2"/>
        <v>6</v>
      </c>
      <c r="N27" s="13">
        <f t="shared" ca="1" si="3"/>
        <v>4</v>
      </c>
      <c r="O27" s="13">
        <f t="shared" ca="1" si="4"/>
        <v>4</v>
      </c>
      <c r="P27" s="30">
        <v>179</v>
      </c>
      <c r="Q27" s="30">
        <v>48</v>
      </c>
      <c r="R27" s="30">
        <v>130</v>
      </c>
      <c r="S27" s="30">
        <v>1</v>
      </c>
      <c r="T27" s="31">
        <v>30.830000000000002</v>
      </c>
      <c r="U27" s="31">
        <v>88.259999999999962</v>
      </c>
      <c r="V27" s="31">
        <v>0.67</v>
      </c>
      <c r="W27" s="31">
        <v>7</v>
      </c>
      <c r="X27" s="42">
        <v>0.9623655913978495</v>
      </c>
      <c r="Y27" s="33">
        <v>186</v>
      </c>
      <c r="Z27" s="18">
        <f>+SUM(Tabla13[[#This Row],[FITO KGR. DECOMISADO]:[ACUI KGR. DECOMISADO]])</f>
        <v>119.75999999999996</v>
      </c>
      <c r="AA27" s="42">
        <v>0.98194945848375448</v>
      </c>
      <c r="AB27" s="39" t="s">
        <v>129</v>
      </c>
      <c r="AC27" s="39" t="s">
        <v>82</v>
      </c>
      <c r="AD27" s="43" t="s">
        <v>179</v>
      </c>
      <c r="AE27" s="36" t="s">
        <v>180</v>
      </c>
      <c r="AF27" s="36" t="s">
        <v>124</v>
      </c>
      <c r="AG27" s="38"/>
      <c r="AH27" s="38"/>
    </row>
    <row r="28" spans="1:34" ht="114.75" customHeight="1" x14ac:dyDescent="0.25">
      <c r="A28" s="58" t="s">
        <v>34</v>
      </c>
      <c r="B28" s="58" t="s">
        <v>84</v>
      </c>
      <c r="C28" s="58" t="s">
        <v>102</v>
      </c>
      <c r="D28" s="39" t="s">
        <v>181</v>
      </c>
      <c r="E28" s="40" t="s">
        <v>181</v>
      </c>
      <c r="F28" s="39" t="s">
        <v>182</v>
      </c>
      <c r="G28" s="41">
        <v>41092</v>
      </c>
      <c r="H28" s="39" t="s">
        <v>183</v>
      </c>
      <c r="I28" s="39" t="s">
        <v>121</v>
      </c>
      <c r="J28" s="41">
        <v>42037</v>
      </c>
      <c r="K28" s="41">
        <v>44851</v>
      </c>
      <c r="L28" s="29" t="s">
        <v>184</v>
      </c>
      <c r="M28" s="13">
        <f t="shared" ca="1" si="2"/>
        <v>12</v>
      </c>
      <c r="N28" s="13">
        <f t="shared" ca="1" si="3"/>
        <v>9</v>
      </c>
      <c r="O28" s="13">
        <f t="shared" ca="1" si="4"/>
        <v>2</v>
      </c>
      <c r="P28" s="30">
        <v>404</v>
      </c>
      <c r="Q28" s="30">
        <v>151</v>
      </c>
      <c r="R28" s="30">
        <v>252</v>
      </c>
      <c r="S28" s="30">
        <v>1</v>
      </c>
      <c r="T28" s="31">
        <v>74.399999999999991</v>
      </c>
      <c r="U28" s="31">
        <v>218.18</v>
      </c>
      <c r="V28" s="31">
        <v>0.95</v>
      </c>
      <c r="W28" s="31">
        <v>22</v>
      </c>
      <c r="X28" s="32">
        <v>0.94835680751173712</v>
      </c>
      <c r="Y28" s="33">
        <v>426</v>
      </c>
      <c r="Z28" s="18">
        <f>+SUM(Tabla13[[#This Row],[FITO KGR. DECOMISADO]:[ACUI KGR. DECOMISADO]])</f>
        <v>293.52999999999997</v>
      </c>
      <c r="AA28" s="34"/>
      <c r="AB28" s="34"/>
      <c r="AC28" s="34"/>
      <c r="AD28" s="35"/>
      <c r="AE28" s="36"/>
      <c r="AF28" s="37"/>
      <c r="AG28" s="38"/>
      <c r="AH28" s="38"/>
    </row>
    <row r="29" spans="1:34" ht="114.75" customHeight="1" x14ac:dyDescent="0.25">
      <c r="A29" s="9" t="s">
        <v>34</v>
      </c>
      <c r="B29" s="9" t="s">
        <v>185</v>
      </c>
      <c r="C29" s="10" t="s">
        <v>186</v>
      </c>
      <c r="D29" s="9" t="s">
        <v>187</v>
      </c>
      <c r="E29" s="9" t="s">
        <v>187</v>
      </c>
      <c r="F29" s="9" t="s">
        <v>188</v>
      </c>
      <c r="G29" s="11">
        <v>41807</v>
      </c>
      <c r="H29" s="9" t="s">
        <v>189</v>
      </c>
      <c r="I29" s="9" t="s">
        <v>95</v>
      </c>
      <c r="J29" s="11">
        <v>42723</v>
      </c>
      <c r="K29" s="11">
        <v>42723</v>
      </c>
      <c r="L29" s="12" t="s">
        <v>190</v>
      </c>
      <c r="M29" s="13">
        <f t="shared" ca="1" si="2"/>
        <v>10</v>
      </c>
      <c r="N29" s="13">
        <f t="shared" ca="1" si="3"/>
        <v>8</v>
      </c>
      <c r="O29" s="13">
        <f t="shared" ca="1" si="4"/>
        <v>8</v>
      </c>
      <c r="P29" s="14">
        <v>0</v>
      </c>
      <c r="Q29" s="14">
        <v>0</v>
      </c>
      <c r="R29" s="14">
        <v>0</v>
      </c>
      <c r="S29" s="14">
        <v>0</v>
      </c>
      <c r="T29" s="15">
        <v>0</v>
      </c>
      <c r="U29" s="15">
        <v>0</v>
      </c>
      <c r="V29" s="15">
        <v>0</v>
      </c>
      <c r="W29" s="15">
        <v>0</v>
      </c>
      <c r="X29" s="16" t="e">
        <v>#DIV/0!</v>
      </c>
      <c r="Y29" s="17">
        <v>0</v>
      </c>
      <c r="Z29" s="18">
        <f>+SUM(Tabla13[[#This Row],[FITO KGR. DECOMISADO]:[ACUI KGR. DECOMISADO]])</f>
        <v>0</v>
      </c>
      <c r="AA29" s="16">
        <v>1</v>
      </c>
      <c r="AB29" s="9" t="s">
        <v>41</v>
      </c>
      <c r="AC29" s="9" t="s">
        <v>41</v>
      </c>
      <c r="AD29" s="59" t="s">
        <v>191</v>
      </c>
      <c r="AE29" s="20"/>
      <c r="AF29" s="21"/>
      <c r="AG29" s="22"/>
      <c r="AH29" s="22"/>
    </row>
    <row r="30" spans="1:34" ht="114.75" customHeight="1" x14ac:dyDescent="0.25">
      <c r="A30" s="39" t="s">
        <v>34</v>
      </c>
      <c r="B30" s="39" t="s">
        <v>185</v>
      </c>
      <c r="C30" s="10" t="s">
        <v>192</v>
      </c>
      <c r="D30" s="39" t="s">
        <v>193</v>
      </c>
      <c r="E30" s="39" t="s">
        <v>193</v>
      </c>
      <c r="F30" s="39" t="s">
        <v>194</v>
      </c>
      <c r="G30" s="41">
        <v>42827</v>
      </c>
      <c r="H30" s="39" t="s">
        <v>195</v>
      </c>
      <c r="I30" s="39" t="s">
        <v>196</v>
      </c>
      <c r="J30" s="41">
        <v>43451</v>
      </c>
      <c r="K30" s="41">
        <v>43451</v>
      </c>
      <c r="L30" s="29" t="s">
        <v>197</v>
      </c>
      <c r="M30" s="13">
        <f t="shared" ca="1" si="2"/>
        <v>7</v>
      </c>
      <c r="N30" s="13">
        <f t="shared" ca="1" si="3"/>
        <v>6</v>
      </c>
      <c r="O30" s="13">
        <f t="shared" ca="1" si="4"/>
        <v>6</v>
      </c>
      <c r="P30" s="30">
        <v>0</v>
      </c>
      <c r="Q30" s="30">
        <v>0</v>
      </c>
      <c r="R30" s="30">
        <v>0</v>
      </c>
      <c r="S30" s="30">
        <v>0</v>
      </c>
      <c r="T30" s="31">
        <v>0</v>
      </c>
      <c r="U30" s="31">
        <v>0</v>
      </c>
      <c r="V30" s="31">
        <v>0</v>
      </c>
      <c r="W30" s="31">
        <v>0</v>
      </c>
      <c r="X30" s="42" t="e">
        <v>#DIV/0!</v>
      </c>
      <c r="Y30" s="33">
        <v>0</v>
      </c>
      <c r="Z30" s="18">
        <f>+SUM(Tabla13[[#This Row],[FITO KGR. DECOMISADO]:[ACUI KGR. DECOMISADO]])</f>
        <v>0</v>
      </c>
      <c r="AA30" s="42">
        <v>0.8928571428571429</v>
      </c>
      <c r="AB30" s="39" t="s">
        <v>41</v>
      </c>
      <c r="AC30" s="39" t="s">
        <v>41</v>
      </c>
      <c r="AD30" s="59"/>
      <c r="AE30" s="59"/>
      <c r="AF30" s="37"/>
      <c r="AG30" s="38"/>
      <c r="AH30" s="38"/>
    </row>
    <row r="31" spans="1:34" ht="114.75" customHeight="1" x14ac:dyDescent="0.25">
      <c r="A31" s="9" t="s">
        <v>34</v>
      </c>
      <c r="B31" s="9" t="s">
        <v>198</v>
      </c>
      <c r="C31" s="10" t="s">
        <v>199</v>
      </c>
      <c r="D31" s="9" t="s">
        <v>200</v>
      </c>
      <c r="E31" s="9" t="s">
        <v>200</v>
      </c>
      <c r="F31" s="9" t="s">
        <v>201</v>
      </c>
      <c r="G31" s="11">
        <v>43310</v>
      </c>
      <c r="H31" s="9" t="s">
        <v>202</v>
      </c>
      <c r="I31" s="9" t="s">
        <v>203</v>
      </c>
      <c r="J31" s="11">
        <v>44088</v>
      </c>
      <c r="K31" s="11">
        <v>44373</v>
      </c>
      <c r="L31" s="12" t="s">
        <v>204</v>
      </c>
      <c r="M31" s="13">
        <f t="shared" ca="1" si="2"/>
        <v>6</v>
      </c>
      <c r="N31" s="13">
        <f t="shared" ca="1" si="3"/>
        <v>4</v>
      </c>
      <c r="O31" s="13">
        <f t="shared" ca="1" si="4"/>
        <v>3</v>
      </c>
      <c r="P31" s="14">
        <v>75</v>
      </c>
      <c r="Q31" s="14">
        <v>46</v>
      </c>
      <c r="R31" s="14">
        <v>29</v>
      </c>
      <c r="S31" s="14">
        <v>0</v>
      </c>
      <c r="T31" s="15">
        <v>67.25</v>
      </c>
      <c r="U31" s="15">
        <v>58</v>
      </c>
      <c r="V31" s="15">
        <v>0</v>
      </c>
      <c r="W31" s="15">
        <v>1</v>
      </c>
      <c r="X31" s="16">
        <v>0.98684210526315785</v>
      </c>
      <c r="Y31" s="17">
        <v>76</v>
      </c>
      <c r="Z31" s="18">
        <f>+SUM(Tabla13[[#This Row],[FITO KGR. DECOMISADO]:[ACUI KGR. DECOMISADO]])</f>
        <v>125.25</v>
      </c>
      <c r="AA31" s="16">
        <v>0.98</v>
      </c>
      <c r="AB31" s="9" t="s">
        <v>41</v>
      </c>
      <c r="AC31" s="9" t="s">
        <v>41</v>
      </c>
      <c r="AD31" s="19"/>
      <c r="AE31" s="20"/>
      <c r="AF31" s="21"/>
      <c r="AG31" s="22"/>
      <c r="AH31" s="22"/>
    </row>
    <row r="32" spans="1:34" ht="114.75" customHeight="1" x14ac:dyDescent="0.25">
      <c r="A32" s="39" t="s">
        <v>34</v>
      </c>
      <c r="B32" s="9" t="s">
        <v>198</v>
      </c>
      <c r="C32" s="10" t="s">
        <v>199</v>
      </c>
      <c r="D32" s="9" t="s">
        <v>205</v>
      </c>
      <c r="E32" s="9" t="s">
        <v>205</v>
      </c>
      <c r="F32" s="9" t="s">
        <v>159</v>
      </c>
      <c r="G32" s="11">
        <v>43879</v>
      </c>
      <c r="H32" s="9" t="s">
        <v>206</v>
      </c>
      <c r="I32" s="9" t="s">
        <v>207</v>
      </c>
      <c r="J32" s="11">
        <v>44403</v>
      </c>
      <c r="K32" s="11">
        <v>44403</v>
      </c>
      <c r="L32" s="12" t="s">
        <v>208</v>
      </c>
      <c r="M32" s="13">
        <f t="shared" ca="1" si="2"/>
        <v>4</v>
      </c>
      <c r="N32" s="13">
        <f t="shared" ca="1" si="3"/>
        <v>3</v>
      </c>
      <c r="O32" s="13">
        <f t="shared" ca="1" si="4"/>
        <v>3</v>
      </c>
      <c r="P32" s="14">
        <v>175</v>
      </c>
      <c r="Q32" s="14">
        <v>72</v>
      </c>
      <c r="R32" s="14">
        <v>103</v>
      </c>
      <c r="S32" s="14">
        <v>0</v>
      </c>
      <c r="T32" s="15">
        <v>59.899999999999991</v>
      </c>
      <c r="U32" s="15">
        <v>30</v>
      </c>
      <c r="V32" s="15">
        <v>0</v>
      </c>
      <c r="W32" s="15">
        <v>13</v>
      </c>
      <c r="X32" s="16">
        <v>0.93085106382978722</v>
      </c>
      <c r="Y32" s="17">
        <v>188</v>
      </c>
      <c r="Z32" s="18">
        <f>+SUM(Tabla13[[#This Row],[FITO KGR. DECOMISADO]:[ACUI KGR. DECOMISADO]])</f>
        <v>89.899999999999991</v>
      </c>
      <c r="AA32" s="16">
        <v>0.97037037037037033</v>
      </c>
      <c r="AB32" s="9" t="s">
        <v>41</v>
      </c>
      <c r="AC32" s="9" t="s">
        <v>41</v>
      </c>
      <c r="AD32" s="19"/>
      <c r="AE32" s="20"/>
      <c r="AF32" s="21"/>
      <c r="AG32" s="22"/>
      <c r="AH32" s="22"/>
    </row>
    <row r="33" spans="1:34" ht="114.75" customHeight="1" x14ac:dyDescent="0.25">
      <c r="A33" s="9" t="s">
        <v>34</v>
      </c>
      <c r="B33" s="9" t="s">
        <v>209</v>
      </c>
      <c r="C33" s="10" t="s">
        <v>210</v>
      </c>
      <c r="D33" s="9" t="s">
        <v>211</v>
      </c>
      <c r="E33" s="9" t="s">
        <v>211</v>
      </c>
      <c r="F33" s="9" t="s">
        <v>212</v>
      </c>
      <c r="G33" s="11">
        <v>42381</v>
      </c>
      <c r="H33" s="9" t="s">
        <v>213</v>
      </c>
      <c r="I33" s="9" t="s">
        <v>89</v>
      </c>
      <c r="J33" s="11">
        <v>42884</v>
      </c>
      <c r="K33" s="11">
        <v>42884</v>
      </c>
      <c r="L33" s="12" t="s">
        <v>214</v>
      </c>
      <c r="M33" s="13">
        <f t="shared" ca="1" si="2"/>
        <v>8</v>
      </c>
      <c r="N33" s="13">
        <f t="shared" ca="1" si="3"/>
        <v>7</v>
      </c>
      <c r="O33" s="13">
        <f t="shared" ca="1" si="4"/>
        <v>7</v>
      </c>
      <c r="P33" s="14">
        <v>44</v>
      </c>
      <c r="Q33" s="14">
        <v>20</v>
      </c>
      <c r="R33" s="14">
        <v>24</v>
      </c>
      <c r="S33" s="14">
        <v>0</v>
      </c>
      <c r="T33" s="15">
        <v>9.9599999999999991</v>
      </c>
      <c r="U33" s="15">
        <v>11.635</v>
      </c>
      <c r="V33" s="15">
        <v>0</v>
      </c>
      <c r="W33" s="15">
        <v>0</v>
      </c>
      <c r="X33" s="16">
        <v>1</v>
      </c>
      <c r="Y33" s="17">
        <v>44</v>
      </c>
      <c r="Z33" s="18">
        <f>+SUM(Tabla13[[#This Row],[FITO KGR. DECOMISADO]:[ACUI KGR. DECOMISADO]])</f>
        <v>21.594999999999999</v>
      </c>
      <c r="AA33" s="16">
        <v>1</v>
      </c>
      <c r="AB33" s="9" t="s">
        <v>41</v>
      </c>
      <c r="AC33" s="9" t="s">
        <v>41</v>
      </c>
      <c r="AD33" s="19"/>
      <c r="AE33" s="20"/>
      <c r="AF33" s="21"/>
      <c r="AG33" s="22"/>
      <c r="AH33" s="22"/>
    </row>
    <row r="34" spans="1:34" ht="114.75" customHeight="1" x14ac:dyDescent="0.25">
      <c r="A34" s="39" t="s">
        <v>34</v>
      </c>
      <c r="B34" s="39" t="s">
        <v>209</v>
      </c>
      <c r="C34" s="10" t="s">
        <v>210</v>
      </c>
      <c r="D34" s="39" t="s">
        <v>215</v>
      </c>
      <c r="E34" s="39" t="s">
        <v>215</v>
      </c>
      <c r="F34" s="39" t="s">
        <v>73</v>
      </c>
      <c r="G34" s="41">
        <v>42278</v>
      </c>
      <c r="H34" s="39" t="s">
        <v>216</v>
      </c>
      <c r="I34" s="39" t="s">
        <v>207</v>
      </c>
      <c r="J34" s="41">
        <v>43612</v>
      </c>
      <c r="K34" s="41">
        <v>43612</v>
      </c>
      <c r="L34" s="29" t="s">
        <v>217</v>
      </c>
      <c r="M34" s="13">
        <f t="shared" ca="1" si="2"/>
        <v>9</v>
      </c>
      <c r="N34" s="13">
        <f t="shared" ca="1" si="3"/>
        <v>5</v>
      </c>
      <c r="O34" s="13">
        <f t="shared" ca="1" si="4"/>
        <v>5</v>
      </c>
      <c r="P34" s="30">
        <v>28</v>
      </c>
      <c r="Q34" s="30">
        <v>17</v>
      </c>
      <c r="R34" s="30">
        <v>11</v>
      </c>
      <c r="S34" s="30">
        <v>0</v>
      </c>
      <c r="T34" s="31">
        <v>9.8549999999999986</v>
      </c>
      <c r="U34" s="31">
        <v>3.8150000000000004</v>
      </c>
      <c r="V34" s="31">
        <v>0</v>
      </c>
      <c r="W34" s="31">
        <v>0</v>
      </c>
      <c r="X34" s="42">
        <v>1</v>
      </c>
      <c r="Y34" s="33">
        <v>28</v>
      </c>
      <c r="Z34" s="18">
        <f>+SUM(Tabla13[[#This Row],[FITO KGR. DECOMISADO]:[ACUI KGR. DECOMISADO]])</f>
        <v>13.669999999999998</v>
      </c>
      <c r="AA34" s="42">
        <v>1</v>
      </c>
      <c r="AB34" s="39" t="s">
        <v>41</v>
      </c>
      <c r="AC34" s="39" t="s">
        <v>41</v>
      </c>
      <c r="AD34" s="43"/>
      <c r="AE34" s="36"/>
      <c r="AF34" s="37"/>
      <c r="AG34" s="38"/>
      <c r="AH34" s="38"/>
    </row>
    <row r="35" spans="1:34" ht="114.75" customHeight="1" x14ac:dyDescent="0.25">
      <c r="A35" s="9" t="s">
        <v>34</v>
      </c>
      <c r="B35" s="39" t="s">
        <v>218</v>
      </c>
      <c r="C35" s="10" t="s">
        <v>218</v>
      </c>
      <c r="D35" s="39" t="s">
        <v>219</v>
      </c>
      <c r="E35" s="39" t="s">
        <v>219</v>
      </c>
      <c r="F35" s="39" t="s">
        <v>212</v>
      </c>
      <c r="G35" s="41">
        <v>42533</v>
      </c>
      <c r="H35" s="39" t="s">
        <v>220</v>
      </c>
      <c r="I35" s="39" t="s">
        <v>55</v>
      </c>
      <c r="J35" s="41">
        <v>42881</v>
      </c>
      <c r="K35" s="41">
        <v>42881</v>
      </c>
      <c r="L35" s="29" t="s">
        <v>221</v>
      </c>
      <c r="M35" s="13">
        <f t="shared" ca="1" si="2"/>
        <v>8</v>
      </c>
      <c r="N35" s="13">
        <f t="shared" ca="1" si="3"/>
        <v>7</v>
      </c>
      <c r="O35" s="13">
        <f t="shared" ca="1" si="4"/>
        <v>7</v>
      </c>
      <c r="P35" s="30">
        <v>81</v>
      </c>
      <c r="Q35" s="30">
        <v>44</v>
      </c>
      <c r="R35" s="30">
        <v>37</v>
      </c>
      <c r="S35" s="30">
        <v>0</v>
      </c>
      <c r="T35" s="31">
        <v>10.400000000000002</v>
      </c>
      <c r="U35" s="31">
        <v>15.200000000000003</v>
      </c>
      <c r="V35" s="31">
        <v>0</v>
      </c>
      <c r="W35" s="31">
        <v>1</v>
      </c>
      <c r="X35" s="42">
        <v>0.98780487804878048</v>
      </c>
      <c r="Y35" s="33">
        <v>82</v>
      </c>
      <c r="Z35" s="18">
        <f>+SUM(Tabla13[[#This Row],[FITO KGR. DECOMISADO]:[ACUI KGR. DECOMISADO]])</f>
        <v>25.600000000000005</v>
      </c>
      <c r="AA35" s="42">
        <v>1</v>
      </c>
      <c r="AB35" s="39" t="s">
        <v>41</v>
      </c>
      <c r="AC35" s="39" t="s">
        <v>41</v>
      </c>
      <c r="AD35" s="43" t="s">
        <v>222</v>
      </c>
      <c r="AE35" s="36"/>
      <c r="AF35" s="37"/>
      <c r="AG35" s="38"/>
      <c r="AH35" s="38"/>
    </row>
    <row r="36" spans="1:34" ht="114.75" customHeight="1" x14ac:dyDescent="0.25">
      <c r="A36" s="39" t="s">
        <v>34</v>
      </c>
      <c r="B36" s="9" t="s">
        <v>223</v>
      </c>
      <c r="C36" s="60" t="s">
        <v>224</v>
      </c>
      <c r="D36" s="9" t="s">
        <v>225</v>
      </c>
      <c r="E36" s="9" t="s">
        <v>225</v>
      </c>
      <c r="F36" s="9" t="s">
        <v>212</v>
      </c>
      <c r="G36" s="11">
        <v>42020</v>
      </c>
      <c r="H36" s="9" t="s">
        <v>226</v>
      </c>
      <c r="I36" s="9" t="s">
        <v>196</v>
      </c>
      <c r="J36" s="11">
        <v>42884</v>
      </c>
      <c r="K36" s="11">
        <v>42884</v>
      </c>
      <c r="L36" s="12" t="s">
        <v>227</v>
      </c>
      <c r="M36" s="13">
        <f t="shared" ca="1" si="2"/>
        <v>9</v>
      </c>
      <c r="N36" s="13">
        <f t="shared" ca="1" si="3"/>
        <v>7</v>
      </c>
      <c r="O36" s="13">
        <f t="shared" ca="1" si="4"/>
        <v>7</v>
      </c>
      <c r="P36" s="14">
        <v>15</v>
      </c>
      <c r="Q36" s="14">
        <v>4</v>
      </c>
      <c r="R36" s="14">
        <v>11</v>
      </c>
      <c r="S36" s="14">
        <v>0</v>
      </c>
      <c r="T36" s="15">
        <v>1.92</v>
      </c>
      <c r="U36" s="15">
        <v>5.12</v>
      </c>
      <c r="V36" s="15">
        <v>0</v>
      </c>
      <c r="W36" s="15">
        <v>0</v>
      </c>
      <c r="X36" s="16">
        <v>1</v>
      </c>
      <c r="Y36" s="17">
        <v>15</v>
      </c>
      <c r="Z36" s="18">
        <f>+SUM(Tabla13[[#This Row],[FITO KGR. DECOMISADO]:[ACUI KGR. DECOMISADO]])</f>
        <v>7.04</v>
      </c>
      <c r="AA36" s="16">
        <v>1</v>
      </c>
      <c r="AB36" s="9" t="s">
        <v>41</v>
      </c>
      <c r="AC36" s="9" t="s">
        <v>41</v>
      </c>
      <c r="AD36" s="19"/>
      <c r="AE36" s="20"/>
      <c r="AF36" s="21"/>
      <c r="AG36" s="22"/>
      <c r="AH36" s="22"/>
    </row>
    <row r="37" spans="1:34" ht="114.75" customHeight="1" x14ac:dyDescent="0.25">
      <c r="A37" s="9" t="s">
        <v>34</v>
      </c>
      <c r="B37" s="39" t="s">
        <v>228</v>
      </c>
      <c r="C37" s="24" t="s">
        <v>229</v>
      </c>
      <c r="D37" s="61" t="s">
        <v>181</v>
      </c>
      <c r="E37" s="40" t="s">
        <v>181</v>
      </c>
      <c r="F37" s="39" t="s">
        <v>230</v>
      </c>
      <c r="G37" s="41">
        <v>41092</v>
      </c>
      <c r="H37" s="39" t="s">
        <v>183</v>
      </c>
      <c r="I37" s="39" t="s">
        <v>121</v>
      </c>
      <c r="J37" s="41">
        <v>42037</v>
      </c>
      <c r="K37" s="41">
        <v>42282</v>
      </c>
      <c r="L37" s="29" t="s">
        <v>231</v>
      </c>
      <c r="M37" s="13">
        <f t="shared" ca="1" si="2"/>
        <v>12</v>
      </c>
      <c r="N37" s="13">
        <f t="shared" ca="1" si="3"/>
        <v>9</v>
      </c>
      <c r="O37" s="13">
        <f t="shared" ca="1" si="4"/>
        <v>9</v>
      </c>
      <c r="P37" s="30"/>
      <c r="Q37" s="30"/>
      <c r="R37" s="30"/>
      <c r="S37" s="30"/>
      <c r="T37" s="31"/>
      <c r="U37" s="31"/>
      <c r="V37" s="31"/>
      <c r="W37" s="31"/>
      <c r="X37" s="42"/>
      <c r="Y37" s="33"/>
      <c r="Z37" s="18">
        <f>+SUM(Tabla13[[#This Row],[FITO KGR. DECOMISADO]:[ACUI KGR. DECOMISADO]])</f>
        <v>0</v>
      </c>
      <c r="AA37" s="42">
        <v>0.90139999999999998</v>
      </c>
      <c r="AB37" s="39" t="s">
        <v>41</v>
      </c>
      <c r="AC37" s="39" t="s">
        <v>41</v>
      </c>
      <c r="AD37" s="43" t="s">
        <v>222</v>
      </c>
      <c r="AE37" s="36"/>
      <c r="AF37" s="37"/>
      <c r="AG37" s="38"/>
      <c r="AH37" s="38"/>
    </row>
    <row r="38" spans="1:34" ht="114.75" customHeight="1" x14ac:dyDescent="0.25">
      <c r="A38" s="9" t="s">
        <v>34</v>
      </c>
      <c r="B38" s="9" t="s">
        <v>228</v>
      </c>
      <c r="C38" s="24" t="s">
        <v>229</v>
      </c>
      <c r="D38" s="9" t="s">
        <v>232</v>
      </c>
      <c r="E38" s="9" t="s">
        <v>232</v>
      </c>
      <c r="F38" s="9" t="s">
        <v>137</v>
      </c>
      <c r="G38" s="11">
        <v>42504</v>
      </c>
      <c r="H38" s="9" t="s">
        <v>233</v>
      </c>
      <c r="I38" s="9" t="s">
        <v>127</v>
      </c>
      <c r="J38" s="11">
        <v>43367</v>
      </c>
      <c r="K38" s="11">
        <v>43367</v>
      </c>
      <c r="L38" s="12" t="s">
        <v>234</v>
      </c>
      <c r="M38" s="13">
        <f t="shared" ca="1" si="2"/>
        <v>8</v>
      </c>
      <c r="N38" s="13">
        <f t="shared" ca="1" si="3"/>
        <v>6</v>
      </c>
      <c r="O38" s="13">
        <f t="shared" ca="1" si="4"/>
        <v>6</v>
      </c>
      <c r="P38" s="14">
        <v>143</v>
      </c>
      <c r="Q38" s="14">
        <v>28</v>
      </c>
      <c r="R38" s="14">
        <v>115</v>
      </c>
      <c r="S38" s="14">
        <v>0</v>
      </c>
      <c r="T38" s="15">
        <v>10.6</v>
      </c>
      <c r="U38" s="15">
        <v>47.390000000000008</v>
      </c>
      <c r="V38" s="15">
        <v>0</v>
      </c>
      <c r="W38" s="15">
        <v>7</v>
      </c>
      <c r="X38" s="16">
        <v>0.95333333333333337</v>
      </c>
      <c r="Y38" s="17">
        <v>150</v>
      </c>
      <c r="Z38" s="18">
        <f>+SUM(Tabla13[[#This Row],[FITO KGR. DECOMISADO]:[ACUI KGR. DECOMISADO]])</f>
        <v>57.990000000000009</v>
      </c>
      <c r="AA38" s="16">
        <v>0.91820000000000002</v>
      </c>
      <c r="AB38" s="9" t="s">
        <v>82</v>
      </c>
      <c r="AC38" s="9" t="s">
        <v>41</v>
      </c>
      <c r="AD38" s="19"/>
      <c r="AE38" s="20"/>
      <c r="AF38" s="21"/>
      <c r="AG38" s="22"/>
      <c r="AH38" s="22"/>
    </row>
    <row r="39" spans="1:34" ht="114.75" customHeight="1" x14ac:dyDescent="0.25">
      <c r="A39" s="23" t="s">
        <v>34</v>
      </c>
      <c r="B39" s="23" t="s">
        <v>228</v>
      </c>
      <c r="C39" s="24" t="s">
        <v>229</v>
      </c>
      <c r="D39" s="23" t="s">
        <v>235</v>
      </c>
      <c r="E39" s="25"/>
      <c r="F39" s="23" t="s">
        <v>46</v>
      </c>
      <c r="G39" s="27">
        <v>43711</v>
      </c>
      <c r="H39" s="28" t="s">
        <v>236</v>
      </c>
      <c r="I39" s="28" t="s">
        <v>237</v>
      </c>
      <c r="J39" s="27">
        <v>44807</v>
      </c>
      <c r="K39" s="27">
        <v>44900</v>
      </c>
      <c r="L39" s="12" t="s">
        <v>238</v>
      </c>
      <c r="M39" s="13">
        <f t="shared" ca="1" si="2"/>
        <v>5</v>
      </c>
      <c r="N39" s="13">
        <f t="shared" ca="1" si="3"/>
        <v>2</v>
      </c>
      <c r="O39" s="13">
        <f t="shared" ca="1" si="4"/>
        <v>2</v>
      </c>
      <c r="P39" s="14">
        <v>102</v>
      </c>
      <c r="Q39" s="14">
        <v>13</v>
      </c>
      <c r="R39" s="14">
        <v>89</v>
      </c>
      <c r="S39" s="14">
        <v>0</v>
      </c>
      <c r="T39" s="15">
        <v>4.4799999999999995</v>
      </c>
      <c r="U39" s="15">
        <v>53.83</v>
      </c>
      <c r="V39" s="15">
        <v>0</v>
      </c>
      <c r="W39" s="15">
        <v>15</v>
      </c>
      <c r="X39" s="63">
        <v>0.87179487179487181</v>
      </c>
      <c r="Y39" s="17">
        <v>117</v>
      </c>
      <c r="Z39" s="18">
        <f>+SUM(Tabla13[[#This Row],[FITO KGR. DECOMISADO]:[ACUI KGR. DECOMISADO]])</f>
        <v>58.309999999999995</v>
      </c>
      <c r="AA39" s="34"/>
      <c r="AB39" s="34"/>
      <c r="AC39" s="34"/>
      <c r="AD39" s="35"/>
      <c r="AE39" s="36"/>
      <c r="AF39" s="37"/>
      <c r="AG39" s="38"/>
      <c r="AH39" s="38"/>
    </row>
    <row r="40" spans="1:34" ht="114.75" customHeight="1" x14ac:dyDescent="0.25">
      <c r="A40" s="39" t="s">
        <v>34</v>
      </c>
      <c r="B40" s="9" t="s">
        <v>228</v>
      </c>
      <c r="C40" s="24" t="s">
        <v>239</v>
      </c>
      <c r="D40" s="9" t="s">
        <v>240</v>
      </c>
      <c r="E40" s="9" t="s">
        <v>240</v>
      </c>
      <c r="F40" s="9" t="s">
        <v>241</v>
      </c>
      <c r="G40" s="11">
        <v>41275</v>
      </c>
      <c r="H40" s="9" t="s">
        <v>242</v>
      </c>
      <c r="I40" s="9" t="s">
        <v>55</v>
      </c>
      <c r="J40" s="11">
        <v>41624</v>
      </c>
      <c r="K40" s="11">
        <v>44138</v>
      </c>
      <c r="L40" s="12" t="s">
        <v>243</v>
      </c>
      <c r="M40" s="13">
        <f t="shared" ca="1" si="2"/>
        <v>11</v>
      </c>
      <c r="N40" s="13">
        <f t="shared" ca="1" si="3"/>
        <v>11</v>
      </c>
      <c r="O40" s="13">
        <f t="shared" ca="1" si="4"/>
        <v>4</v>
      </c>
      <c r="P40" s="14">
        <v>126</v>
      </c>
      <c r="Q40" s="14">
        <v>85</v>
      </c>
      <c r="R40" s="14">
        <v>41</v>
      </c>
      <c r="S40" s="14">
        <v>0</v>
      </c>
      <c r="T40" s="15">
        <v>158.94</v>
      </c>
      <c r="U40" s="15">
        <v>48.396999999999998</v>
      </c>
      <c r="V40" s="15">
        <v>0</v>
      </c>
      <c r="W40" s="15">
        <v>0</v>
      </c>
      <c r="X40" s="16">
        <v>1</v>
      </c>
      <c r="Y40" s="17">
        <v>126</v>
      </c>
      <c r="Z40" s="18">
        <f>+SUM(Tabla13[[#This Row],[FITO KGR. DECOMISADO]:[ACUI KGR. DECOMISADO]])</f>
        <v>207.33699999999999</v>
      </c>
      <c r="AA40" s="16">
        <v>1</v>
      </c>
      <c r="AB40" s="9" t="s">
        <v>41</v>
      </c>
      <c r="AC40" s="9" t="s">
        <v>82</v>
      </c>
      <c r="AD40" s="19" t="s">
        <v>244</v>
      </c>
      <c r="AE40" s="20"/>
      <c r="AF40" s="21"/>
      <c r="AG40" s="22"/>
      <c r="AH40" s="22"/>
    </row>
    <row r="41" spans="1:34" ht="114.75" customHeight="1" x14ac:dyDescent="0.25">
      <c r="A41" s="9" t="s">
        <v>34</v>
      </c>
      <c r="B41" s="39" t="s">
        <v>228</v>
      </c>
      <c r="C41" s="24" t="s">
        <v>239</v>
      </c>
      <c r="D41" s="39" t="s">
        <v>245</v>
      </c>
      <c r="E41" s="39" t="s">
        <v>245</v>
      </c>
      <c r="F41" s="39" t="s">
        <v>246</v>
      </c>
      <c r="G41" s="41">
        <v>42780</v>
      </c>
      <c r="H41" s="39" t="s">
        <v>247</v>
      </c>
      <c r="I41" s="39" t="s">
        <v>127</v>
      </c>
      <c r="J41" s="41">
        <v>43773</v>
      </c>
      <c r="K41" s="41">
        <v>43773</v>
      </c>
      <c r="L41" s="29" t="s">
        <v>248</v>
      </c>
      <c r="M41" s="13">
        <f t="shared" ca="1" si="2"/>
        <v>7</v>
      </c>
      <c r="N41" s="13">
        <f t="shared" ca="1" si="3"/>
        <v>5</v>
      </c>
      <c r="O41" s="13">
        <f t="shared" ca="1" si="4"/>
        <v>5</v>
      </c>
      <c r="P41" s="30">
        <v>110</v>
      </c>
      <c r="Q41" s="30">
        <v>67</v>
      </c>
      <c r="R41" s="30">
        <v>43</v>
      </c>
      <c r="S41" s="30">
        <v>0</v>
      </c>
      <c r="T41" s="31">
        <v>165.05</v>
      </c>
      <c r="U41" s="31">
        <v>80.75</v>
      </c>
      <c r="V41" s="31">
        <v>0</v>
      </c>
      <c r="W41" s="31">
        <v>0</v>
      </c>
      <c r="X41" s="42">
        <v>1</v>
      </c>
      <c r="Y41" s="33">
        <v>110</v>
      </c>
      <c r="Z41" s="18">
        <f>+SUM(Tabla13[[#This Row],[FITO KGR. DECOMISADO]:[ACUI KGR. DECOMISADO]])</f>
        <v>245.8</v>
      </c>
      <c r="AA41" s="42">
        <v>1</v>
      </c>
      <c r="AB41" s="39"/>
      <c r="AC41" s="39" t="s">
        <v>41</v>
      </c>
      <c r="AD41" s="43"/>
      <c r="AE41" s="36"/>
      <c r="AF41" s="37"/>
      <c r="AG41" s="38"/>
      <c r="AH41" s="38"/>
    </row>
    <row r="42" spans="1:34" ht="114.75" customHeight="1" x14ac:dyDescent="0.25">
      <c r="A42" s="39" t="s">
        <v>34</v>
      </c>
      <c r="B42" s="39" t="s">
        <v>228</v>
      </c>
      <c r="C42" s="24" t="s">
        <v>239</v>
      </c>
      <c r="D42" s="39" t="s">
        <v>249</v>
      </c>
      <c r="E42" s="39" t="s">
        <v>249</v>
      </c>
      <c r="F42" s="39" t="s">
        <v>250</v>
      </c>
      <c r="G42" s="41">
        <v>43250</v>
      </c>
      <c r="H42" s="39" t="s">
        <v>251</v>
      </c>
      <c r="I42" s="39" t="s">
        <v>133</v>
      </c>
      <c r="J42" s="41">
        <v>44067</v>
      </c>
      <c r="K42" s="41">
        <v>44067</v>
      </c>
      <c r="L42" s="29" t="s">
        <v>252</v>
      </c>
      <c r="M42" s="13">
        <f t="shared" ca="1" si="2"/>
        <v>6</v>
      </c>
      <c r="N42" s="13">
        <f t="shared" ca="1" si="3"/>
        <v>4</v>
      </c>
      <c r="O42" s="13">
        <f t="shared" ca="1" si="4"/>
        <v>4</v>
      </c>
      <c r="P42" s="30"/>
      <c r="Q42" s="30"/>
      <c r="R42" s="30"/>
      <c r="S42" s="30"/>
      <c r="T42" s="31"/>
      <c r="U42" s="31"/>
      <c r="V42" s="31"/>
      <c r="W42" s="31"/>
      <c r="X42" s="42"/>
      <c r="Y42" s="33"/>
      <c r="Z42" s="18">
        <f>+SUM(Tabla13[[#This Row],[FITO KGR. DECOMISADO]:[ACUI KGR. DECOMISADO]])</f>
        <v>0</v>
      </c>
      <c r="AA42" s="42">
        <v>1</v>
      </c>
      <c r="AB42" s="39" t="s">
        <v>82</v>
      </c>
      <c r="AC42" s="39" t="s">
        <v>41</v>
      </c>
      <c r="AD42" s="43"/>
      <c r="AE42" s="36"/>
      <c r="AF42" s="37"/>
      <c r="AG42" s="38"/>
      <c r="AH42" s="38"/>
    </row>
    <row r="43" spans="1:34" ht="114.75" customHeight="1" x14ac:dyDescent="0.25">
      <c r="A43" s="9" t="s">
        <v>34</v>
      </c>
      <c r="B43" s="39" t="s">
        <v>253</v>
      </c>
      <c r="C43" s="10" t="s">
        <v>254</v>
      </c>
      <c r="D43" s="39" t="s">
        <v>255</v>
      </c>
      <c r="E43" s="40" t="s">
        <v>255</v>
      </c>
      <c r="F43" s="39" t="s">
        <v>256</v>
      </c>
      <c r="G43" s="41">
        <v>41579</v>
      </c>
      <c r="H43" s="39" t="s">
        <v>257</v>
      </c>
      <c r="I43" s="39" t="s">
        <v>55</v>
      </c>
      <c r="J43" s="41">
        <v>42198</v>
      </c>
      <c r="K43" s="41">
        <v>44098</v>
      </c>
      <c r="L43" s="29" t="s">
        <v>258</v>
      </c>
      <c r="M43" s="13">
        <f t="shared" ca="1" si="2"/>
        <v>11</v>
      </c>
      <c r="N43" s="13">
        <f t="shared" ca="1" si="3"/>
        <v>9</v>
      </c>
      <c r="O43" s="13">
        <f t="shared" ca="1" si="4"/>
        <v>4</v>
      </c>
      <c r="P43" s="30">
        <v>13</v>
      </c>
      <c r="Q43" s="30">
        <v>9</v>
      </c>
      <c r="R43" s="30">
        <v>4</v>
      </c>
      <c r="S43" s="30">
        <v>0</v>
      </c>
      <c r="T43" s="31">
        <v>9.5</v>
      </c>
      <c r="U43" s="31">
        <v>4.2</v>
      </c>
      <c r="V43" s="31">
        <v>0</v>
      </c>
      <c r="W43" s="31">
        <v>0</v>
      </c>
      <c r="X43" s="42">
        <v>1</v>
      </c>
      <c r="Y43" s="33">
        <v>13</v>
      </c>
      <c r="Z43" s="18">
        <f>+SUM(Tabla13[[#This Row],[FITO KGR. DECOMISADO]:[ACUI KGR. DECOMISADO]])</f>
        <v>13.7</v>
      </c>
      <c r="AA43" s="42">
        <v>1</v>
      </c>
      <c r="AB43" s="39" t="s">
        <v>162</v>
      </c>
      <c r="AC43" s="39" t="s">
        <v>41</v>
      </c>
      <c r="AD43" s="43"/>
      <c r="AE43" s="36"/>
      <c r="AF43" s="37"/>
      <c r="AG43" s="38"/>
      <c r="AH43" s="38"/>
    </row>
    <row r="44" spans="1:34" ht="114.75" customHeight="1" x14ac:dyDescent="0.25">
      <c r="A44" s="39" t="s">
        <v>34</v>
      </c>
      <c r="B44" s="9" t="s">
        <v>259</v>
      </c>
      <c r="C44" s="60" t="s">
        <v>260</v>
      </c>
      <c r="D44" s="9" t="s">
        <v>261</v>
      </c>
      <c r="E44" s="9" t="s">
        <v>261</v>
      </c>
      <c r="F44" s="9" t="s">
        <v>194</v>
      </c>
      <c r="G44" s="11">
        <v>42647</v>
      </c>
      <c r="H44" s="9" t="s">
        <v>262</v>
      </c>
      <c r="I44" s="9" t="s">
        <v>263</v>
      </c>
      <c r="J44" s="11">
        <v>43451</v>
      </c>
      <c r="K44" s="11">
        <v>43451</v>
      </c>
      <c r="L44" s="12" t="s">
        <v>264</v>
      </c>
      <c r="M44" s="13">
        <f t="shared" ca="1" si="2"/>
        <v>8</v>
      </c>
      <c r="N44" s="13">
        <f t="shared" ca="1" si="3"/>
        <v>6</v>
      </c>
      <c r="O44" s="13">
        <f t="shared" ca="1" si="4"/>
        <v>6</v>
      </c>
      <c r="P44" s="14">
        <v>324</v>
      </c>
      <c r="Q44" s="14">
        <v>124</v>
      </c>
      <c r="R44" s="14">
        <v>200</v>
      </c>
      <c r="S44" s="14">
        <v>0</v>
      </c>
      <c r="T44" s="15">
        <v>0</v>
      </c>
      <c r="U44" s="15">
        <v>65.800000000000011</v>
      </c>
      <c r="V44" s="15">
        <v>0</v>
      </c>
      <c r="W44" s="15">
        <v>0</v>
      </c>
      <c r="X44" s="16">
        <v>1</v>
      </c>
      <c r="Y44" s="17">
        <v>324</v>
      </c>
      <c r="Z44" s="18">
        <f>+SUM(Tabla13[[#This Row],[FITO KGR. DECOMISADO]:[ACUI KGR. DECOMISADO]])</f>
        <v>65.800000000000011</v>
      </c>
      <c r="AA44" s="16">
        <v>1</v>
      </c>
      <c r="AB44" s="9" t="s">
        <v>162</v>
      </c>
      <c r="AC44" s="9" t="s">
        <v>41</v>
      </c>
      <c r="AD44" s="19"/>
      <c r="AE44" s="20"/>
      <c r="AF44" s="21"/>
      <c r="AG44" s="22"/>
      <c r="AH44" s="22"/>
    </row>
    <row r="45" spans="1:34" ht="114.75" customHeight="1" x14ac:dyDescent="0.25">
      <c r="A45" s="39" t="s">
        <v>34</v>
      </c>
      <c r="B45" s="39" t="s">
        <v>259</v>
      </c>
      <c r="C45" s="52" t="s">
        <v>260</v>
      </c>
      <c r="D45" s="39" t="s">
        <v>265</v>
      </c>
      <c r="E45" s="39" t="s">
        <v>265</v>
      </c>
      <c r="F45" s="39" t="s">
        <v>152</v>
      </c>
      <c r="G45" s="41">
        <v>44056</v>
      </c>
      <c r="H45" s="39" t="s">
        <v>266</v>
      </c>
      <c r="I45" s="39" t="s">
        <v>55</v>
      </c>
      <c r="J45" s="41">
        <v>44515</v>
      </c>
      <c r="K45" s="41">
        <v>44515</v>
      </c>
      <c r="L45" s="29" t="s">
        <v>267</v>
      </c>
      <c r="M45" s="13">
        <f t="shared" ca="1" si="2"/>
        <v>4</v>
      </c>
      <c r="N45" s="13">
        <f t="shared" ca="1" si="3"/>
        <v>3</v>
      </c>
      <c r="O45" s="13">
        <f t="shared" ca="1" si="4"/>
        <v>3</v>
      </c>
      <c r="P45" s="30">
        <v>27</v>
      </c>
      <c r="Q45" s="30">
        <v>6</v>
      </c>
      <c r="R45" s="30">
        <v>21</v>
      </c>
      <c r="S45" s="30">
        <v>0</v>
      </c>
      <c r="T45" s="31">
        <v>1.47</v>
      </c>
      <c r="U45" s="31">
        <v>7.9499999999999993</v>
      </c>
      <c r="V45" s="31">
        <v>0</v>
      </c>
      <c r="W45" s="31">
        <v>0</v>
      </c>
      <c r="X45" s="42">
        <v>1</v>
      </c>
      <c r="Y45" s="33">
        <v>27</v>
      </c>
      <c r="Z45" s="18">
        <f>+SUM(Tabla13[[#This Row],[FITO KGR. DECOMISADO]:[ACUI KGR. DECOMISADO]])</f>
        <v>9.42</v>
      </c>
      <c r="AA45" s="42">
        <v>1</v>
      </c>
      <c r="AB45" s="39" t="s">
        <v>162</v>
      </c>
      <c r="AC45" s="39" t="s">
        <v>41</v>
      </c>
      <c r="AD45" s="43"/>
      <c r="AE45" s="36"/>
      <c r="AF45" s="37"/>
      <c r="AG45" s="38"/>
      <c r="AH45" s="38"/>
    </row>
    <row r="46" spans="1:34" ht="114.75" customHeight="1" x14ac:dyDescent="0.25">
      <c r="A46" s="39" t="s">
        <v>34</v>
      </c>
      <c r="B46" s="39" t="s">
        <v>268</v>
      </c>
      <c r="C46" s="52" t="s">
        <v>269</v>
      </c>
      <c r="D46" s="39" t="s">
        <v>270</v>
      </c>
      <c r="E46" s="39" t="s">
        <v>270</v>
      </c>
      <c r="F46" s="39" t="s">
        <v>271</v>
      </c>
      <c r="G46" s="41">
        <v>42955</v>
      </c>
      <c r="H46" s="39" t="s">
        <v>272</v>
      </c>
      <c r="I46" s="39" t="s">
        <v>127</v>
      </c>
      <c r="J46" s="41">
        <v>43773</v>
      </c>
      <c r="K46" s="41">
        <v>44088</v>
      </c>
      <c r="L46" s="29" t="s">
        <v>273</v>
      </c>
      <c r="M46" s="13">
        <f t="shared" ca="1" si="2"/>
        <v>7</v>
      </c>
      <c r="N46" s="13">
        <f t="shared" ca="1" si="3"/>
        <v>5</v>
      </c>
      <c r="O46" s="13">
        <f t="shared" ca="1" si="4"/>
        <v>4</v>
      </c>
      <c r="P46" s="30">
        <v>182</v>
      </c>
      <c r="Q46" s="30">
        <v>92</v>
      </c>
      <c r="R46" s="30">
        <v>90</v>
      </c>
      <c r="S46" s="30">
        <v>0</v>
      </c>
      <c r="T46" s="31">
        <v>25.349999999999998</v>
      </c>
      <c r="U46" s="31">
        <v>24.650000000000009</v>
      </c>
      <c r="V46" s="31">
        <v>0</v>
      </c>
      <c r="W46" s="31">
        <v>12</v>
      </c>
      <c r="X46" s="42">
        <v>0.93814432989690721</v>
      </c>
      <c r="Y46" s="33">
        <v>194</v>
      </c>
      <c r="Z46" s="18">
        <f>+SUM(Tabla13[[#This Row],[FITO KGR. DECOMISADO]:[ACUI KGR. DECOMISADO]])</f>
        <v>50.000000000000007</v>
      </c>
      <c r="AA46" s="42">
        <v>0.93571428571428572</v>
      </c>
      <c r="AB46" s="39" t="s">
        <v>162</v>
      </c>
      <c r="AC46" s="39" t="s">
        <v>41</v>
      </c>
      <c r="AD46" s="43"/>
      <c r="AE46" s="36"/>
      <c r="AF46" s="37"/>
      <c r="AG46" s="38"/>
      <c r="AH46" s="38"/>
    </row>
    <row r="47" spans="1:34" ht="114.75" customHeight="1" x14ac:dyDescent="0.25">
      <c r="A47" s="64" t="s">
        <v>34</v>
      </c>
      <c r="B47" s="64" t="s">
        <v>268</v>
      </c>
      <c r="C47" s="49" t="s">
        <v>269</v>
      </c>
      <c r="D47" s="64" t="s">
        <v>274</v>
      </c>
      <c r="E47" s="25"/>
      <c r="F47" s="64" t="s">
        <v>275</v>
      </c>
      <c r="G47" s="65">
        <v>42827</v>
      </c>
      <c r="H47" s="39" t="s">
        <v>195</v>
      </c>
      <c r="I47" s="39" t="s">
        <v>196</v>
      </c>
      <c r="J47" s="41">
        <v>43451</v>
      </c>
      <c r="K47" s="41">
        <v>44900</v>
      </c>
      <c r="L47" s="29" t="s">
        <v>276</v>
      </c>
      <c r="M47" s="13">
        <f t="shared" ca="1" si="2"/>
        <v>7</v>
      </c>
      <c r="N47" s="13">
        <f t="shared" ca="1" si="3"/>
        <v>6</v>
      </c>
      <c r="O47" s="13">
        <f t="shared" ca="1" si="4"/>
        <v>2</v>
      </c>
      <c r="P47" s="30">
        <v>132</v>
      </c>
      <c r="Q47" s="30">
        <v>84</v>
      </c>
      <c r="R47" s="30">
        <v>48</v>
      </c>
      <c r="S47" s="30">
        <v>0</v>
      </c>
      <c r="T47" s="31">
        <v>35.08</v>
      </c>
      <c r="U47" s="31">
        <v>102.55499999999999</v>
      </c>
      <c r="V47" s="31">
        <v>0</v>
      </c>
      <c r="W47" s="31">
        <v>0</v>
      </c>
      <c r="X47" s="32">
        <v>1</v>
      </c>
      <c r="Y47" s="33">
        <v>132</v>
      </c>
      <c r="Z47" s="18">
        <f>+SUM(Tabla13[[#This Row],[FITO KGR. DECOMISADO]:[ACUI KGR. DECOMISADO]])</f>
        <v>137.63499999999999</v>
      </c>
      <c r="AA47" s="34"/>
      <c r="AB47" s="34"/>
      <c r="AC47" s="34"/>
      <c r="AD47" s="35"/>
      <c r="AE47" s="36"/>
      <c r="AF47" s="37"/>
      <c r="AG47" s="38"/>
      <c r="AH47" s="38"/>
    </row>
    <row r="48" spans="1:34" ht="114.75" customHeight="1" x14ac:dyDescent="0.25">
      <c r="A48" s="9" t="s">
        <v>34</v>
      </c>
      <c r="B48" s="9" t="s">
        <v>277</v>
      </c>
      <c r="C48" s="10" t="s">
        <v>278</v>
      </c>
      <c r="D48" s="9" t="s">
        <v>279</v>
      </c>
      <c r="E48" s="9" t="s">
        <v>279</v>
      </c>
      <c r="F48" s="9" t="s">
        <v>188</v>
      </c>
      <c r="G48" s="11">
        <v>41395</v>
      </c>
      <c r="H48" s="9" t="s">
        <v>280</v>
      </c>
      <c r="I48" s="9" t="s">
        <v>55</v>
      </c>
      <c r="J48" s="11">
        <v>42723</v>
      </c>
      <c r="K48" s="11">
        <v>42723</v>
      </c>
      <c r="L48" s="12" t="s">
        <v>281</v>
      </c>
      <c r="M48" s="13">
        <f t="shared" ca="1" si="2"/>
        <v>11</v>
      </c>
      <c r="N48" s="13">
        <f t="shared" ca="1" si="3"/>
        <v>8</v>
      </c>
      <c r="O48" s="13">
        <f t="shared" ca="1" si="4"/>
        <v>8</v>
      </c>
      <c r="P48" s="14">
        <v>747</v>
      </c>
      <c r="Q48" s="14">
        <v>398</v>
      </c>
      <c r="R48" s="14">
        <v>348</v>
      </c>
      <c r="S48" s="14">
        <v>1</v>
      </c>
      <c r="T48" s="15">
        <v>132.07000000000002</v>
      </c>
      <c r="U48" s="15">
        <v>120.81000000000003</v>
      </c>
      <c r="V48" s="15">
        <v>0</v>
      </c>
      <c r="W48" s="15">
        <v>70</v>
      </c>
      <c r="X48" s="16">
        <v>0.9143206854345165</v>
      </c>
      <c r="Y48" s="17">
        <v>817</v>
      </c>
      <c r="Z48" s="18">
        <f>+SUM(Tabla13[[#This Row],[FITO KGR. DECOMISADO]:[ACUI KGR. DECOMISADO]])</f>
        <v>252.88000000000005</v>
      </c>
      <c r="AA48" s="16">
        <v>0.93813131313131315</v>
      </c>
      <c r="AB48" s="9" t="s">
        <v>162</v>
      </c>
      <c r="AC48" s="9" t="s">
        <v>41</v>
      </c>
      <c r="AD48" s="19"/>
      <c r="AE48" s="20"/>
      <c r="AF48" s="21"/>
      <c r="AG48" s="22"/>
      <c r="AH48" s="22"/>
    </row>
    <row r="49" spans="1:34" ht="114.75" customHeight="1" x14ac:dyDescent="0.25">
      <c r="A49" s="39" t="s">
        <v>34</v>
      </c>
      <c r="B49" s="39" t="s">
        <v>277</v>
      </c>
      <c r="C49" s="10" t="s">
        <v>278</v>
      </c>
      <c r="D49" s="39" t="s">
        <v>282</v>
      </c>
      <c r="E49" s="39" t="s">
        <v>282</v>
      </c>
      <c r="F49" s="39" t="s">
        <v>283</v>
      </c>
      <c r="G49" s="41">
        <v>41395</v>
      </c>
      <c r="H49" s="39" t="s">
        <v>284</v>
      </c>
      <c r="I49" s="39" t="s">
        <v>55</v>
      </c>
      <c r="J49" s="41">
        <v>42646</v>
      </c>
      <c r="K49" s="41">
        <v>42646</v>
      </c>
      <c r="L49" s="29" t="s">
        <v>285</v>
      </c>
      <c r="M49" s="13">
        <f t="shared" ca="1" si="2"/>
        <v>11</v>
      </c>
      <c r="N49" s="13">
        <f t="shared" ca="1" si="3"/>
        <v>8</v>
      </c>
      <c r="O49" s="13">
        <f t="shared" ca="1" si="4"/>
        <v>8</v>
      </c>
      <c r="P49" s="30">
        <v>312</v>
      </c>
      <c r="Q49" s="30">
        <v>145</v>
      </c>
      <c r="R49" s="30">
        <v>167</v>
      </c>
      <c r="S49" s="30">
        <v>0</v>
      </c>
      <c r="T49" s="31">
        <v>49.429999999999993</v>
      </c>
      <c r="U49" s="31">
        <v>79.385000000000019</v>
      </c>
      <c r="V49" s="31">
        <v>0</v>
      </c>
      <c r="W49" s="31">
        <v>66</v>
      </c>
      <c r="X49" s="42">
        <v>0.82539682539682535</v>
      </c>
      <c r="Y49" s="33">
        <v>378</v>
      </c>
      <c r="Z49" s="18">
        <f>+SUM(Tabla13[[#This Row],[FITO KGR. DECOMISADO]:[ACUI KGR. DECOMISADO]])</f>
        <v>128.815</v>
      </c>
      <c r="AA49" s="42">
        <v>0.90180878552971577</v>
      </c>
      <c r="AB49" s="39" t="s">
        <v>82</v>
      </c>
      <c r="AC49" s="39" t="s">
        <v>82</v>
      </c>
      <c r="AD49" s="43" t="s">
        <v>286</v>
      </c>
      <c r="AE49" s="36"/>
      <c r="AF49" s="37"/>
      <c r="AG49" s="38"/>
      <c r="AH49" s="38"/>
    </row>
    <row r="50" spans="1:34" s="57" customFormat="1" ht="114.75" customHeight="1" x14ac:dyDescent="0.25">
      <c r="A50" s="9" t="s">
        <v>34</v>
      </c>
      <c r="B50" s="39" t="s">
        <v>277</v>
      </c>
      <c r="C50" s="10" t="s">
        <v>278</v>
      </c>
      <c r="D50" s="39" t="s">
        <v>287</v>
      </c>
      <c r="E50" s="39" t="s">
        <v>287</v>
      </c>
      <c r="F50" s="39" t="s">
        <v>188</v>
      </c>
      <c r="G50" s="41">
        <v>41881</v>
      </c>
      <c r="H50" s="39" t="s">
        <v>288</v>
      </c>
      <c r="I50" s="39" t="s">
        <v>95</v>
      </c>
      <c r="J50" s="41">
        <v>42723</v>
      </c>
      <c r="K50" s="41">
        <v>42723</v>
      </c>
      <c r="L50" s="29" t="s">
        <v>289</v>
      </c>
      <c r="M50" s="13">
        <f t="shared" ca="1" si="2"/>
        <v>10</v>
      </c>
      <c r="N50" s="13">
        <f t="shared" ca="1" si="3"/>
        <v>8</v>
      </c>
      <c r="O50" s="13">
        <f t="shared" ca="1" si="4"/>
        <v>8</v>
      </c>
      <c r="P50" s="30">
        <v>754</v>
      </c>
      <c r="Q50" s="30">
        <v>304</v>
      </c>
      <c r="R50" s="30">
        <v>450</v>
      </c>
      <c r="S50" s="30">
        <v>0</v>
      </c>
      <c r="T50" s="31">
        <v>118.33999999999997</v>
      </c>
      <c r="U50" s="31">
        <v>161.55999999999997</v>
      </c>
      <c r="V50" s="31">
        <v>0</v>
      </c>
      <c r="W50" s="31">
        <v>141</v>
      </c>
      <c r="X50" s="42">
        <v>0.84245810055865922</v>
      </c>
      <c r="Y50" s="33">
        <v>895</v>
      </c>
      <c r="Z50" s="18">
        <f>+SUM(Tabla13[[#This Row],[FITO KGR. DECOMISADO]:[ACUI KGR. DECOMISADO]])</f>
        <v>279.89999999999998</v>
      </c>
      <c r="AA50" s="42">
        <v>0.88526211671612265</v>
      </c>
      <c r="AB50" s="39" t="s">
        <v>162</v>
      </c>
      <c r="AC50" s="39" t="s">
        <v>41</v>
      </c>
      <c r="AD50" s="43"/>
      <c r="AE50" s="36"/>
      <c r="AF50" s="37"/>
      <c r="AG50" s="38"/>
      <c r="AH50" s="38"/>
    </row>
    <row r="51" spans="1:34" ht="114.75" customHeight="1" x14ac:dyDescent="0.25">
      <c r="A51" s="39" t="s">
        <v>34</v>
      </c>
      <c r="B51" s="39" t="s">
        <v>277</v>
      </c>
      <c r="C51" s="10" t="s">
        <v>278</v>
      </c>
      <c r="D51" s="39" t="s">
        <v>290</v>
      </c>
      <c r="E51" s="39" t="s">
        <v>290</v>
      </c>
      <c r="F51" s="39" t="s">
        <v>188</v>
      </c>
      <c r="G51" s="41">
        <v>41698</v>
      </c>
      <c r="H51" s="39" t="s">
        <v>291</v>
      </c>
      <c r="I51" s="39" t="s">
        <v>207</v>
      </c>
      <c r="J51" s="41">
        <v>42720</v>
      </c>
      <c r="K51" s="41">
        <v>43893</v>
      </c>
      <c r="L51" s="29" t="s">
        <v>292</v>
      </c>
      <c r="M51" s="13">
        <f t="shared" ca="1" si="2"/>
        <v>10</v>
      </c>
      <c r="N51" s="13">
        <f t="shared" ca="1" si="3"/>
        <v>8</v>
      </c>
      <c r="O51" s="13">
        <f t="shared" ca="1" si="4"/>
        <v>4</v>
      </c>
      <c r="P51" s="30">
        <v>272</v>
      </c>
      <c r="Q51" s="30">
        <v>131</v>
      </c>
      <c r="R51" s="30">
        <v>140</v>
      </c>
      <c r="S51" s="30">
        <v>1</v>
      </c>
      <c r="T51" s="31">
        <v>60.828000000000003</v>
      </c>
      <c r="U51" s="31">
        <v>62.42</v>
      </c>
      <c r="V51" s="31">
        <v>0</v>
      </c>
      <c r="W51" s="31">
        <v>58</v>
      </c>
      <c r="X51" s="42">
        <v>0.82424242424242422</v>
      </c>
      <c r="Y51" s="33">
        <v>330</v>
      </c>
      <c r="Z51" s="18">
        <f>+SUM(Tabla13[[#This Row],[FITO KGR. DECOMISADO]:[ACUI KGR. DECOMISADO]])</f>
        <v>123.248</v>
      </c>
      <c r="AA51" s="42">
        <v>0.8231292517006803</v>
      </c>
      <c r="AB51" s="39" t="s">
        <v>162</v>
      </c>
      <c r="AC51" s="39" t="s">
        <v>293</v>
      </c>
      <c r="AD51" s="43" t="s">
        <v>294</v>
      </c>
      <c r="AE51" s="36"/>
      <c r="AF51" s="37"/>
      <c r="AG51" s="38"/>
      <c r="AH51" s="38"/>
    </row>
    <row r="52" spans="1:34" ht="114.75" customHeight="1" x14ac:dyDescent="0.25">
      <c r="A52" s="9" t="s">
        <v>34</v>
      </c>
      <c r="B52" s="9" t="s">
        <v>277</v>
      </c>
      <c r="C52" s="10" t="s">
        <v>278</v>
      </c>
      <c r="D52" s="9" t="s">
        <v>295</v>
      </c>
      <c r="E52" s="9" t="s">
        <v>295</v>
      </c>
      <c r="F52" s="9" t="s">
        <v>296</v>
      </c>
      <c r="G52" s="11">
        <v>42174</v>
      </c>
      <c r="H52" s="9" t="s">
        <v>297</v>
      </c>
      <c r="I52" s="9" t="s">
        <v>263</v>
      </c>
      <c r="J52" s="11">
        <v>43017</v>
      </c>
      <c r="K52" s="11">
        <v>43612</v>
      </c>
      <c r="L52" s="12" t="s">
        <v>298</v>
      </c>
      <c r="M52" s="13">
        <f t="shared" ca="1" si="2"/>
        <v>9</v>
      </c>
      <c r="N52" s="13">
        <f t="shared" ca="1" si="3"/>
        <v>7</v>
      </c>
      <c r="O52" s="13">
        <f t="shared" ca="1" si="4"/>
        <v>5</v>
      </c>
      <c r="P52" s="14">
        <v>899</v>
      </c>
      <c r="Q52" s="14">
        <v>544</v>
      </c>
      <c r="R52" s="14">
        <v>353</v>
      </c>
      <c r="S52" s="14">
        <v>2</v>
      </c>
      <c r="T52" s="15">
        <v>165.71999999999994</v>
      </c>
      <c r="U52" s="15">
        <v>102.22000000000003</v>
      </c>
      <c r="V52" s="15">
        <v>0</v>
      </c>
      <c r="W52" s="15">
        <v>192</v>
      </c>
      <c r="X52" s="16">
        <v>0.82401466544454627</v>
      </c>
      <c r="Y52" s="17">
        <v>1091</v>
      </c>
      <c r="Z52" s="18">
        <f>+SUM(Tabla13[[#This Row],[FITO KGR. DECOMISADO]:[ACUI KGR. DECOMISADO]])</f>
        <v>267.93999999999994</v>
      </c>
      <c r="AA52" s="16">
        <v>0.87920792079207921</v>
      </c>
      <c r="AB52" s="9" t="s">
        <v>82</v>
      </c>
      <c r="AC52" s="9" t="s">
        <v>82</v>
      </c>
      <c r="AD52" s="19" t="s">
        <v>91</v>
      </c>
      <c r="AE52" s="20"/>
      <c r="AF52" s="21"/>
      <c r="AG52" s="22"/>
      <c r="AH52" s="22"/>
    </row>
    <row r="53" spans="1:34" ht="114.75" customHeight="1" x14ac:dyDescent="0.25">
      <c r="A53" s="39" t="s">
        <v>34</v>
      </c>
      <c r="B53" s="39" t="s">
        <v>277</v>
      </c>
      <c r="C53" s="10" t="s">
        <v>278</v>
      </c>
      <c r="D53" s="39" t="s">
        <v>299</v>
      </c>
      <c r="E53" s="39" t="s">
        <v>299</v>
      </c>
      <c r="F53" s="39" t="s">
        <v>131</v>
      </c>
      <c r="G53" s="41">
        <v>42385</v>
      </c>
      <c r="H53" s="39" t="s">
        <v>300</v>
      </c>
      <c r="I53" s="39" t="s">
        <v>127</v>
      </c>
      <c r="J53" s="41">
        <v>43234</v>
      </c>
      <c r="K53" s="41">
        <v>43234</v>
      </c>
      <c r="L53" s="29" t="s">
        <v>301</v>
      </c>
      <c r="M53" s="13">
        <f t="shared" ca="1" si="2"/>
        <v>8</v>
      </c>
      <c r="N53" s="13">
        <f t="shared" ca="1" si="3"/>
        <v>6</v>
      </c>
      <c r="O53" s="13">
        <f t="shared" ca="1" si="4"/>
        <v>6</v>
      </c>
      <c r="P53" s="30">
        <v>1278</v>
      </c>
      <c r="Q53" s="30">
        <v>622</v>
      </c>
      <c r="R53" s="30">
        <v>654</v>
      </c>
      <c r="S53" s="30">
        <v>2</v>
      </c>
      <c r="T53" s="31">
        <v>203.58</v>
      </c>
      <c r="U53" s="31">
        <v>219.86999999999998</v>
      </c>
      <c r="V53" s="31">
        <v>0.1</v>
      </c>
      <c r="W53" s="31">
        <v>187</v>
      </c>
      <c r="X53" s="42">
        <v>0.87235494880546072</v>
      </c>
      <c r="Y53" s="33">
        <v>1465</v>
      </c>
      <c r="Z53" s="18">
        <f>+SUM(Tabla13[[#This Row],[FITO KGR. DECOMISADO]:[ACUI KGR. DECOMISADO]])</f>
        <v>423.55</v>
      </c>
      <c r="AA53" s="42">
        <v>0.86270022883295194</v>
      </c>
      <c r="AB53" s="39" t="s">
        <v>162</v>
      </c>
      <c r="AC53" s="39" t="s">
        <v>41</v>
      </c>
      <c r="AD53" s="43"/>
      <c r="AE53" s="36"/>
      <c r="AF53" s="37"/>
      <c r="AG53" s="38"/>
      <c r="AH53" s="38"/>
    </row>
    <row r="54" spans="1:34" ht="114.75" customHeight="1" x14ac:dyDescent="0.25">
      <c r="A54" s="39" t="s">
        <v>34</v>
      </c>
      <c r="B54" s="9" t="s">
        <v>277</v>
      </c>
      <c r="C54" s="10" t="s">
        <v>278</v>
      </c>
      <c r="D54" s="9" t="s">
        <v>302</v>
      </c>
      <c r="E54" s="9" t="s">
        <v>302</v>
      </c>
      <c r="F54" s="9" t="s">
        <v>303</v>
      </c>
      <c r="G54" s="11">
        <v>42820</v>
      </c>
      <c r="H54" s="9" t="s">
        <v>304</v>
      </c>
      <c r="I54" s="9" t="s">
        <v>305</v>
      </c>
      <c r="J54" s="11">
        <v>43448</v>
      </c>
      <c r="K54" s="11">
        <v>43773</v>
      </c>
      <c r="L54" s="12" t="s">
        <v>306</v>
      </c>
      <c r="M54" s="13">
        <f t="shared" ca="1" si="2"/>
        <v>7</v>
      </c>
      <c r="N54" s="13">
        <f t="shared" ca="1" si="3"/>
        <v>6</v>
      </c>
      <c r="O54" s="13">
        <f t="shared" ca="1" si="4"/>
        <v>5</v>
      </c>
      <c r="P54" s="14">
        <v>658</v>
      </c>
      <c r="Q54" s="14">
        <v>275</v>
      </c>
      <c r="R54" s="14">
        <v>380</v>
      </c>
      <c r="S54" s="14">
        <v>3</v>
      </c>
      <c r="T54" s="15">
        <v>107.89</v>
      </c>
      <c r="U54" s="15">
        <v>150.93999999999991</v>
      </c>
      <c r="V54" s="15">
        <v>1.8</v>
      </c>
      <c r="W54" s="15">
        <v>97</v>
      </c>
      <c r="X54" s="16">
        <v>0.87152317880794705</v>
      </c>
      <c r="Y54" s="17">
        <v>755</v>
      </c>
      <c r="Z54" s="18">
        <f>+SUM(Tabla13[[#This Row],[FITO KGR. DECOMISADO]:[ACUI KGR. DECOMISADO]])</f>
        <v>260.62999999999994</v>
      </c>
      <c r="AA54" s="16">
        <v>0.85483870967741937</v>
      </c>
      <c r="AB54" s="9"/>
      <c r="AC54" s="9" t="s">
        <v>41</v>
      </c>
      <c r="AD54" s="19"/>
      <c r="AE54" s="20"/>
      <c r="AF54" s="21"/>
      <c r="AG54" s="22"/>
      <c r="AH54" s="22"/>
    </row>
    <row r="55" spans="1:34" ht="114.75" customHeight="1" x14ac:dyDescent="0.25">
      <c r="A55" s="39" t="s">
        <v>34</v>
      </c>
      <c r="B55" s="9" t="s">
        <v>277</v>
      </c>
      <c r="C55" s="10" t="s">
        <v>278</v>
      </c>
      <c r="D55" s="9" t="s">
        <v>307</v>
      </c>
      <c r="E55" s="9" t="s">
        <v>307</v>
      </c>
      <c r="F55" s="9" t="s">
        <v>308</v>
      </c>
      <c r="G55" s="11">
        <v>42667</v>
      </c>
      <c r="H55" s="9" t="s">
        <v>309</v>
      </c>
      <c r="I55" s="9" t="s">
        <v>55</v>
      </c>
      <c r="J55" s="11">
        <v>43612</v>
      </c>
      <c r="K55" s="11">
        <v>44515</v>
      </c>
      <c r="L55" s="12" t="s">
        <v>310</v>
      </c>
      <c r="M55" s="13">
        <f t="shared" ca="1" si="2"/>
        <v>8</v>
      </c>
      <c r="N55" s="13">
        <f t="shared" ca="1" si="3"/>
        <v>5</v>
      </c>
      <c r="O55" s="13">
        <f t="shared" ca="1" si="4"/>
        <v>3</v>
      </c>
      <c r="P55" s="14">
        <v>1714</v>
      </c>
      <c r="Q55" s="14">
        <v>809</v>
      </c>
      <c r="R55" s="14">
        <v>851</v>
      </c>
      <c r="S55" s="14">
        <v>54</v>
      </c>
      <c r="T55" s="15">
        <v>284.05999999999995</v>
      </c>
      <c r="U55" s="15">
        <v>315.89999999999992</v>
      </c>
      <c r="V55" s="15">
        <v>0</v>
      </c>
      <c r="W55" s="15">
        <v>290</v>
      </c>
      <c r="X55" s="16">
        <v>0.85528942115768458</v>
      </c>
      <c r="Y55" s="17">
        <v>2004</v>
      </c>
      <c r="Z55" s="18">
        <f>+SUM(Tabla13[[#This Row],[FITO KGR. DECOMISADO]:[ACUI KGR. DECOMISADO]])</f>
        <v>599.95999999999981</v>
      </c>
      <c r="AA55" s="16">
        <v>0.87354409317803661</v>
      </c>
      <c r="AB55" s="9" t="s">
        <v>162</v>
      </c>
      <c r="AC55" s="9" t="s">
        <v>82</v>
      </c>
      <c r="AD55" s="19" t="s">
        <v>311</v>
      </c>
      <c r="AE55" s="20"/>
      <c r="AF55" s="21"/>
      <c r="AG55" s="22"/>
      <c r="AH55" s="22"/>
    </row>
    <row r="56" spans="1:34" ht="114.75" customHeight="1" x14ac:dyDescent="0.25">
      <c r="A56" s="9" t="s">
        <v>34</v>
      </c>
      <c r="B56" s="39" t="s">
        <v>277</v>
      </c>
      <c r="C56" s="10" t="s">
        <v>278</v>
      </c>
      <c r="D56" s="39" t="s">
        <v>312</v>
      </c>
      <c r="E56" s="39" t="s">
        <v>312</v>
      </c>
      <c r="F56" s="39" t="s">
        <v>73</v>
      </c>
      <c r="G56" s="41">
        <v>42407</v>
      </c>
      <c r="H56" s="39" t="s">
        <v>313</v>
      </c>
      <c r="I56" s="39" t="s">
        <v>39</v>
      </c>
      <c r="J56" s="41">
        <v>43612</v>
      </c>
      <c r="K56" s="41">
        <v>43612</v>
      </c>
      <c r="L56" s="29" t="s">
        <v>314</v>
      </c>
      <c r="M56" s="13">
        <f t="shared" ca="1" si="2"/>
        <v>8</v>
      </c>
      <c r="N56" s="13">
        <f t="shared" ca="1" si="3"/>
        <v>5</v>
      </c>
      <c r="O56" s="13">
        <f t="shared" ca="1" si="4"/>
        <v>5</v>
      </c>
      <c r="P56" s="30">
        <v>265</v>
      </c>
      <c r="Q56" s="30">
        <v>147</v>
      </c>
      <c r="R56" s="30">
        <v>118</v>
      </c>
      <c r="S56" s="30">
        <v>0</v>
      </c>
      <c r="T56" s="31">
        <v>56.34</v>
      </c>
      <c r="U56" s="31">
        <v>42.300000000000011</v>
      </c>
      <c r="V56" s="31">
        <v>0</v>
      </c>
      <c r="W56" s="31">
        <v>45</v>
      </c>
      <c r="X56" s="42">
        <v>0.85483870967741937</v>
      </c>
      <c r="Y56" s="33">
        <v>310</v>
      </c>
      <c r="Z56" s="18">
        <f>+SUM(Tabla13[[#This Row],[FITO KGR. DECOMISADO]:[ACUI KGR. DECOMISADO]])</f>
        <v>98.640000000000015</v>
      </c>
      <c r="AA56" s="42">
        <v>0.86096256684491979</v>
      </c>
      <c r="AB56" s="39" t="s">
        <v>162</v>
      </c>
      <c r="AC56" s="39" t="s">
        <v>41</v>
      </c>
      <c r="AD56" s="43" t="s">
        <v>315</v>
      </c>
      <c r="AE56" s="36"/>
      <c r="AF56" s="37"/>
      <c r="AG56" s="38"/>
      <c r="AH56" s="38"/>
    </row>
    <row r="57" spans="1:34" ht="114.75" customHeight="1" x14ac:dyDescent="0.25">
      <c r="A57" s="39" t="s">
        <v>34</v>
      </c>
      <c r="B57" s="39" t="s">
        <v>277</v>
      </c>
      <c r="C57" s="10" t="s">
        <v>278</v>
      </c>
      <c r="D57" s="39" t="s">
        <v>316</v>
      </c>
      <c r="E57" s="39" t="s">
        <v>316</v>
      </c>
      <c r="F57" s="39" t="s">
        <v>159</v>
      </c>
      <c r="G57" s="41">
        <v>43973</v>
      </c>
      <c r="H57" s="39" t="s">
        <v>317</v>
      </c>
      <c r="I57" s="39" t="s">
        <v>55</v>
      </c>
      <c r="J57" s="41">
        <v>44375</v>
      </c>
      <c r="K57" s="41">
        <v>44375</v>
      </c>
      <c r="L57" s="29" t="s">
        <v>318</v>
      </c>
      <c r="M57" s="13">
        <f t="shared" ca="1" si="2"/>
        <v>4</v>
      </c>
      <c r="N57" s="13">
        <f t="shared" ca="1" si="3"/>
        <v>3</v>
      </c>
      <c r="O57" s="13">
        <f t="shared" ca="1" si="4"/>
        <v>3</v>
      </c>
      <c r="P57" s="30">
        <v>563</v>
      </c>
      <c r="Q57" s="30">
        <v>302</v>
      </c>
      <c r="R57" s="30">
        <v>261</v>
      </c>
      <c r="S57" s="30">
        <v>0</v>
      </c>
      <c r="T57" s="31">
        <v>99.859999999999971</v>
      </c>
      <c r="U57" s="31">
        <v>85.649999999999991</v>
      </c>
      <c r="V57" s="31">
        <v>0</v>
      </c>
      <c r="W57" s="31">
        <v>140</v>
      </c>
      <c r="X57" s="42">
        <v>0.80085348506401133</v>
      </c>
      <c r="Y57" s="33">
        <v>703</v>
      </c>
      <c r="Z57" s="18">
        <f>+SUM(Tabla13[[#This Row],[FITO KGR. DECOMISADO]:[ACUI KGR. DECOMISADO]])</f>
        <v>185.50999999999996</v>
      </c>
      <c r="AA57" s="42">
        <v>0.80403458213256485</v>
      </c>
      <c r="AB57" s="39" t="s">
        <v>162</v>
      </c>
      <c r="AC57" s="39" t="s">
        <v>41</v>
      </c>
      <c r="AD57" s="43"/>
      <c r="AE57" s="36"/>
      <c r="AF57" s="37"/>
      <c r="AG57" s="38"/>
      <c r="AH57" s="38"/>
    </row>
    <row r="58" spans="1:34" ht="114.75" customHeight="1" x14ac:dyDescent="0.25">
      <c r="A58" s="39" t="s">
        <v>34</v>
      </c>
      <c r="B58" s="39" t="s">
        <v>277</v>
      </c>
      <c r="C58" s="10" t="s">
        <v>278</v>
      </c>
      <c r="D58" s="39" t="s">
        <v>319</v>
      </c>
      <c r="E58" s="66"/>
      <c r="F58" s="28">
        <v>47</v>
      </c>
      <c r="G58" s="67">
        <v>44332</v>
      </c>
      <c r="H58" s="68" t="s">
        <v>320</v>
      </c>
      <c r="I58" s="28" t="s">
        <v>321</v>
      </c>
      <c r="J58" s="27">
        <v>44697</v>
      </c>
      <c r="K58" s="27">
        <v>44935</v>
      </c>
      <c r="L58" s="69" t="s">
        <v>322</v>
      </c>
      <c r="M58" s="13">
        <f t="shared" ca="1" si="2"/>
        <v>3</v>
      </c>
      <c r="N58" s="13">
        <f t="shared" ca="1" si="3"/>
        <v>2</v>
      </c>
      <c r="O58" s="13">
        <f t="shared" ca="1" si="4"/>
        <v>1</v>
      </c>
      <c r="P58" s="30">
        <v>305</v>
      </c>
      <c r="Q58" s="30">
        <v>137</v>
      </c>
      <c r="R58" s="30">
        <v>168</v>
      </c>
      <c r="S58" s="30">
        <v>0</v>
      </c>
      <c r="T58" s="31">
        <v>57.739999999999988</v>
      </c>
      <c r="U58" s="31">
        <v>53.849999999999994</v>
      </c>
      <c r="V58" s="31">
        <v>0</v>
      </c>
      <c r="W58" s="31">
        <v>105</v>
      </c>
      <c r="X58" s="32">
        <v>0.74390243902439024</v>
      </c>
      <c r="Y58" s="33">
        <v>410</v>
      </c>
      <c r="Z58" s="18">
        <f>+SUM(Tabla13[[#This Row],[FITO KGR. DECOMISADO]:[ACUI KGR. DECOMISADO]])</f>
        <v>111.58999999999997</v>
      </c>
      <c r="AA58" s="34"/>
      <c r="AB58" s="34"/>
      <c r="AC58" s="34"/>
      <c r="AD58" s="35"/>
      <c r="AE58" s="36"/>
      <c r="AF58" s="37"/>
      <c r="AG58" s="38"/>
      <c r="AH58" s="38"/>
    </row>
    <row r="59" spans="1:34" ht="114.75" customHeight="1" x14ac:dyDescent="0.25">
      <c r="A59" s="9" t="s">
        <v>34</v>
      </c>
      <c r="B59" s="9" t="s">
        <v>277</v>
      </c>
      <c r="C59" s="60" t="s">
        <v>323</v>
      </c>
      <c r="D59" s="9" t="s">
        <v>324</v>
      </c>
      <c r="E59" s="9" t="s">
        <v>324</v>
      </c>
      <c r="F59" s="9" t="s">
        <v>325</v>
      </c>
      <c r="G59" s="11">
        <v>41791</v>
      </c>
      <c r="H59" s="9" t="s">
        <v>326</v>
      </c>
      <c r="I59" s="9" t="s">
        <v>121</v>
      </c>
      <c r="J59" s="11">
        <v>42198</v>
      </c>
      <c r="K59" s="11">
        <v>43771</v>
      </c>
      <c r="L59" s="12" t="s">
        <v>327</v>
      </c>
      <c r="M59" s="13">
        <f t="shared" ca="1" si="2"/>
        <v>10</v>
      </c>
      <c r="N59" s="13">
        <f t="shared" ca="1" si="3"/>
        <v>9</v>
      </c>
      <c r="O59" s="13">
        <f t="shared" ca="1" si="4"/>
        <v>5</v>
      </c>
      <c r="P59" s="14">
        <v>1315</v>
      </c>
      <c r="Q59" s="14">
        <v>1047</v>
      </c>
      <c r="R59" s="14">
        <v>268</v>
      </c>
      <c r="S59" s="14">
        <v>0</v>
      </c>
      <c r="T59" s="15">
        <v>274.96000000000004</v>
      </c>
      <c r="U59" s="15">
        <v>93.160000000000011</v>
      </c>
      <c r="V59" s="15">
        <v>0</v>
      </c>
      <c r="W59" s="15">
        <v>0</v>
      </c>
      <c r="X59" s="16">
        <v>1</v>
      </c>
      <c r="Y59" s="17">
        <v>1315</v>
      </c>
      <c r="Z59" s="18">
        <f>+SUM(Tabla13[[#This Row],[FITO KGR. DECOMISADO]:[ACUI KGR. DECOMISADO]])</f>
        <v>368.12000000000006</v>
      </c>
      <c r="AA59" s="16">
        <v>0.99344262295081964</v>
      </c>
      <c r="AB59" s="9"/>
      <c r="AC59" s="9" t="s">
        <v>41</v>
      </c>
      <c r="AD59" s="19" t="s">
        <v>328</v>
      </c>
      <c r="AE59" s="20"/>
      <c r="AF59" s="21"/>
      <c r="AG59" s="22"/>
      <c r="AH59" s="22"/>
    </row>
    <row r="60" spans="1:34" ht="114.75" customHeight="1" x14ac:dyDescent="0.25">
      <c r="A60" s="39" t="s">
        <v>34</v>
      </c>
      <c r="B60" s="9" t="s">
        <v>277</v>
      </c>
      <c r="C60" s="60" t="s">
        <v>323</v>
      </c>
      <c r="D60" s="9" t="s">
        <v>329</v>
      </c>
      <c r="E60" s="9" t="s">
        <v>329</v>
      </c>
      <c r="F60" s="9" t="s">
        <v>188</v>
      </c>
      <c r="G60" s="11">
        <v>41640</v>
      </c>
      <c r="H60" s="9" t="s">
        <v>330</v>
      </c>
      <c r="I60" s="9" t="s">
        <v>89</v>
      </c>
      <c r="J60" s="11">
        <v>42723</v>
      </c>
      <c r="K60" s="11">
        <v>42723</v>
      </c>
      <c r="L60" s="12" t="s">
        <v>331</v>
      </c>
      <c r="M60" s="13">
        <f t="shared" ca="1" si="2"/>
        <v>10</v>
      </c>
      <c r="N60" s="13">
        <f t="shared" ca="1" si="3"/>
        <v>8</v>
      </c>
      <c r="O60" s="13">
        <f t="shared" ca="1" si="4"/>
        <v>8</v>
      </c>
      <c r="P60" s="14">
        <v>1539</v>
      </c>
      <c r="Q60" s="14">
        <v>1255</v>
      </c>
      <c r="R60" s="14">
        <v>283</v>
      </c>
      <c r="S60" s="14">
        <v>1</v>
      </c>
      <c r="T60" s="15">
        <v>375.26000000000016</v>
      </c>
      <c r="U60" s="15">
        <v>115.48</v>
      </c>
      <c r="V60" s="15">
        <v>0.36</v>
      </c>
      <c r="W60" s="15">
        <v>15</v>
      </c>
      <c r="X60" s="16">
        <v>0.99034749034749037</v>
      </c>
      <c r="Y60" s="17">
        <v>1554</v>
      </c>
      <c r="Z60" s="18">
        <f>+SUM(Tabla13[[#This Row],[FITO KGR. DECOMISADO]:[ACUI KGR. DECOMISADO]])</f>
        <v>491.10000000000019</v>
      </c>
      <c r="AA60" s="16">
        <v>0.9906890130353817</v>
      </c>
      <c r="AB60" s="9" t="s">
        <v>41</v>
      </c>
      <c r="AC60" s="9" t="s">
        <v>41</v>
      </c>
      <c r="AD60" s="19"/>
      <c r="AE60" s="20"/>
      <c r="AF60" s="21"/>
      <c r="AG60" s="22"/>
      <c r="AH60" s="22"/>
    </row>
    <row r="61" spans="1:34" ht="114.75" customHeight="1" x14ac:dyDescent="0.25">
      <c r="A61" s="9" t="s">
        <v>34</v>
      </c>
      <c r="B61" s="9" t="s">
        <v>277</v>
      </c>
      <c r="C61" s="60" t="s">
        <v>323</v>
      </c>
      <c r="D61" s="9" t="s">
        <v>332</v>
      </c>
      <c r="E61" s="9" t="s">
        <v>332</v>
      </c>
      <c r="F61" s="9" t="s">
        <v>78</v>
      </c>
      <c r="G61" s="11">
        <v>43834</v>
      </c>
      <c r="H61" s="9" t="s">
        <v>333</v>
      </c>
      <c r="I61" s="9" t="s">
        <v>207</v>
      </c>
      <c r="J61" s="11">
        <v>44373</v>
      </c>
      <c r="K61" s="11">
        <v>44373</v>
      </c>
      <c r="L61" s="12" t="s">
        <v>334</v>
      </c>
      <c r="M61" s="13">
        <f t="shared" ca="1" si="2"/>
        <v>4</v>
      </c>
      <c r="N61" s="13">
        <f t="shared" ca="1" si="3"/>
        <v>3</v>
      </c>
      <c r="O61" s="13">
        <f t="shared" ca="1" si="4"/>
        <v>3</v>
      </c>
      <c r="P61" s="14">
        <v>1125</v>
      </c>
      <c r="Q61" s="14">
        <v>736</v>
      </c>
      <c r="R61" s="14">
        <v>389</v>
      </c>
      <c r="S61" s="14">
        <v>0</v>
      </c>
      <c r="T61" s="15">
        <v>269.59999999999997</v>
      </c>
      <c r="U61" s="15">
        <v>158.19000000000003</v>
      </c>
      <c r="V61" s="15">
        <v>0</v>
      </c>
      <c r="W61" s="15">
        <v>0</v>
      </c>
      <c r="X61" s="16">
        <v>1</v>
      </c>
      <c r="Y61" s="17">
        <v>1125</v>
      </c>
      <c r="Z61" s="18">
        <f>+SUM(Tabla13[[#This Row],[FITO KGR. DECOMISADO]:[ACUI KGR. DECOMISADO]])</f>
        <v>427.78999999999996</v>
      </c>
      <c r="AA61" s="16">
        <v>1</v>
      </c>
      <c r="AB61" s="9" t="s">
        <v>82</v>
      </c>
      <c r="AC61" s="9" t="s">
        <v>41</v>
      </c>
      <c r="AD61" s="19"/>
      <c r="AE61" s="20"/>
      <c r="AF61" s="21"/>
      <c r="AG61" s="22"/>
      <c r="AH61" s="22"/>
    </row>
    <row r="62" spans="1:34" ht="114.75" customHeight="1" x14ac:dyDescent="0.25">
      <c r="A62" s="39" t="s">
        <v>34</v>
      </c>
      <c r="B62" s="9" t="s">
        <v>277</v>
      </c>
      <c r="C62" s="60" t="s">
        <v>323</v>
      </c>
      <c r="D62" s="9" t="s">
        <v>335</v>
      </c>
      <c r="E62" s="9" t="s">
        <v>335</v>
      </c>
      <c r="F62" s="9" t="s">
        <v>159</v>
      </c>
      <c r="G62" s="11">
        <v>43724</v>
      </c>
      <c r="H62" s="9" t="s">
        <v>336</v>
      </c>
      <c r="I62" s="9" t="s">
        <v>55</v>
      </c>
      <c r="J62" s="11">
        <v>44403</v>
      </c>
      <c r="K62" s="11">
        <v>44403</v>
      </c>
      <c r="L62" s="12" t="s">
        <v>337</v>
      </c>
      <c r="M62" s="13">
        <f t="shared" ca="1" si="2"/>
        <v>5</v>
      </c>
      <c r="N62" s="13">
        <f t="shared" ca="1" si="3"/>
        <v>3</v>
      </c>
      <c r="O62" s="13">
        <f t="shared" ca="1" si="4"/>
        <v>3</v>
      </c>
      <c r="P62" s="14">
        <v>1168</v>
      </c>
      <c r="Q62" s="14">
        <v>1053</v>
      </c>
      <c r="R62" s="14">
        <v>115</v>
      </c>
      <c r="S62" s="14">
        <v>0</v>
      </c>
      <c r="T62" s="15">
        <v>355.54999999999995</v>
      </c>
      <c r="U62" s="15">
        <v>41.73</v>
      </c>
      <c r="V62" s="15">
        <v>0</v>
      </c>
      <c r="W62" s="15">
        <v>19</v>
      </c>
      <c r="X62" s="16">
        <v>0.98399326032013479</v>
      </c>
      <c r="Y62" s="17">
        <v>1187</v>
      </c>
      <c r="Z62" s="18">
        <f>+SUM(Tabla13[[#This Row],[FITO KGR. DECOMISADO]:[ACUI KGR. DECOMISADO]])</f>
        <v>397.28</v>
      </c>
      <c r="AA62" s="16">
        <v>0.96460176991150437</v>
      </c>
      <c r="AB62" s="9" t="s">
        <v>82</v>
      </c>
      <c r="AC62" s="9" t="s">
        <v>41</v>
      </c>
      <c r="AD62" s="19"/>
      <c r="AE62" s="20"/>
      <c r="AF62" s="21"/>
      <c r="AG62" s="22"/>
      <c r="AH62" s="22"/>
    </row>
    <row r="63" spans="1:34" ht="114.75" customHeight="1" x14ac:dyDescent="0.25">
      <c r="A63" s="60" t="s">
        <v>34</v>
      </c>
      <c r="B63" s="60" t="s">
        <v>277</v>
      </c>
      <c r="C63" s="60" t="s">
        <v>323</v>
      </c>
      <c r="D63" s="60" t="s">
        <v>338</v>
      </c>
      <c r="E63" s="66"/>
      <c r="F63" s="28" t="s">
        <v>339</v>
      </c>
      <c r="G63" s="27">
        <v>42782</v>
      </c>
      <c r="H63" s="28" t="s">
        <v>340</v>
      </c>
      <c r="I63" s="28" t="s">
        <v>263</v>
      </c>
      <c r="J63" s="27">
        <v>43234</v>
      </c>
      <c r="K63" s="27">
        <v>44669</v>
      </c>
      <c r="L63" s="48" t="s">
        <v>341</v>
      </c>
      <c r="M63" s="13">
        <f t="shared" ca="1" si="2"/>
        <v>7</v>
      </c>
      <c r="N63" s="13">
        <f t="shared" ca="1" si="3"/>
        <v>6</v>
      </c>
      <c r="O63" s="13">
        <f t="shared" ca="1" si="4"/>
        <v>2</v>
      </c>
      <c r="P63" s="14">
        <v>1182</v>
      </c>
      <c r="Q63" s="14">
        <v>949</v>
      </c>
      <c r="R63" s="14">
        <v>233</v>
      </c>
      <c r="S63" s="14">
        <v>0</v>
      </c>
      <c r="T63" s="15">
        <v>320.70000000000005</v>
      </c>
      <c r="U63" s="15">
        <v>66.239999999999995</v>
      </c>
      <c r="V63" s="15">
        <v>0</v>
      </c>
      <c r="W63" s="15">
        <v>4</v>
      </c>
      <c r="X63" s="63">
        <v>0.99662731871838106</v>
      </c>
      <c r="Y63" s="17">
        <v>1186</v>
      </c>
      <c r="Z63" s="18">
        <f>+SUM(Tabla13[[#This Row],[FITO KGR. DECOMISADO]:[ACUI KGR. DECOMISADO]])</f>
        <v>386.94000000000005</v>
      </c>
      <c r="AA63" s="34"/>
      <c r="AB63" s="34"/>
      <c r="AC63" s="34"/>
      <c r="AD63" s="35"/>
      <c r="AE63" s="36"/>
      <c r="AF63" s="37"/>
      <c r="AG63" s="38"/>
      <c r="AH63" s="38"/>
    </row>
    <row r="64" spans="1:34" ht="114.75" customHeight="1" x14ac:dyDescent="0.25">
      <c r="A64" s="39" t="s">
        <v>34</v>
      </c>
      <c r="B64" s="39" t="s">
        <v>277</v>
      </c>
      <c r="C64" s="10" t="s">
        <v>342</v>
      </c>
      <c r="D64" s="39" t="s">
        <v>343</v>
      </c>
      <c r="E64" s="39" t="s">
        <v>343</v>
      </c>
      <c r="F64" s="39" t="s">
        <v>250</v>
      </c>
      <c r="G64" s="41">
        <v>42923</v>
      </c>
      <c r="H64" s="39" t="s">
        <v>344</v>
      </c>
      <c r="I64" s="39" t="s">
        <v>55</v>
      </c>
      <c r="J64" s="41">
        <v>44067</v>
      </c>
      <c r="K64" s="41">
        <v>44531</v>
      </c>
      <c r="L64" s="29" t="s">
        <v>345</v>
      </c>
      <c r="M64" s="13">
        <f t="shared" ca="1" si="2"/>
        <v>7</v>
      </c>
      <c r="N64" s="13">
        <f t="shared" ca="1" si="3"/>
        <v>4</v>
      </c>
      <c r="O64" s="13">
        <f t="shared" ca="1" si="4"/>
        <v>3</v>
      </c>
      <c r="P64" s="30">
        <v>11</v>
      </c>
      <c r="Q64" s="30">
        <v>9</v>
      </c>
      <c r="R64" s="30">
        <v>2</v>
      </c>
      <c r="S64" s="30">
        <v>0</v>
      </c>
      <c r="T64" s="31">
        <v>8.7000000000000011</v>
      </c>
      <c r="U64" s="31">
        <v>2.7</v>
      </c>
      <c r="V64" s="31">
        <v>0</v>
      </c>
      <c r="W64" s="31">
        <v>1</v>
      </c>
      <c r="X64" s="42">
        <v>0.91666666666666663</v>
      </c>
      <c r="Y64" s="33">
        <v>12</v>
      </c>
      <c r="Z64" s="18">
        <f>+SUM(Tabla13[[#This Row],[FITO KGR. DECOMISADO]:[ACUI KGR. DECOMISADO]])</f>
        <v>11.400000000000002</v>
      </c>
      <c r="AA64" s="42">
        <v>1</v>
      </c>
      <c r="AB64" s="39" t="s">
        <v>41</v>
      </c>
      <c r="AC64" s="39" t="s">
        <v>41</v>
      </c>
      <c r="AD64" s="43"/>
      <c r="AE64" s="36"/>
      <c r="AF64" s="37"/>
      <c r="AG64" s="38"/>
      <c r="AH64" s="38"/>
    </row>
    <row r="65" spans="1:34" ht="114.75" customHeight="1" x14ac:dyDescent="0.25">
      <c r="A65" s="9" t="s">
        <v>34</v>
      </c>
      <c r="B65" s="39" t="s">
        <v>346</v>
      </c>
      <c r="C65" s="24" t="s">
        <v>346</v>
      </c>
      <c r="D65" s="39" t="s">
        <v>347</v>
      </c>
      <c r="E65" s="39" t="s">
        <v>347</v>
      </c>
      <c r="F65" s="39" t="s">
        <v>348</v>
      </c>
      <c r="G65" s="41">
        <v>42869</v>
      </c>
      <c r="H65" s="39" t="s">
        <v>349</v>
      </c>
      <c r="I65" s="39" t="s">
        <v>127</v>
      </c>
      <c r="J65" s="41">
        <v>43458</v>
      </c>
      <c r="K65" s="41">
        <v>44088</v>
      </c>
      <c r="L65" s="29" t="s">
        <v>350</v>
      </c>
      <c r="M65" s="13">
        <f t="shared" ca="1" si="2"/>
        <v>7</v>
      </c>
      <c r="N65" s="13">
        <f t="shared" ca="1" si="3"/>
        <v>6</v>
      </c>
      <c r="O65" s="13">
        <f t="shared" ca="1" si="4"/>
        <v>4</v>
      </c>
      <c r="P65" s="70">
        <v>120</v>
      </c>
      <c r="Q65" s="70">
        <v>62</v>
      </c>
      <c r="R65" s="70">
        <v>57</v>
      </c>
      <c r="S65" s="70">
        <v>1</v>
      </c>
      <c r="T65" s="71">
        <v>7.4719999999999995</v>
      </c>
      <c r="U65" s="71">
        <v>7.0200000000000005</v>
      </c>
      <c r="V65" s="71">
        <v>0</v>
      </c>
      <c r="W65" s="71">
        <v>5</v>
      </c>
      <c r="X65" s="72">
        <v>0.96</v>
      </c>
      <c r="Y65" s="73">
        <v>125</v>
      </c>
      <c r="Z65" s="18">
        <f>+SUM(Tabla13[[#This Row],[FITO KGR. DECOMISADO]:[ACUI KGR. DECOMISADO]])</f>
        <v>14.492000000000001</v>
      </c>
      <c r="AA65" s="42">
        <v>0.95</v>
      </c>
      <c r="AB65" s="39" t="s">
        <v>162</v>
      </c>
      <c r="AC65" s="39" t="s">
        <v>82</v>
      </c>
      <c r="AD65" s="43" t="s">
        <v>351</v>
      </c>
      <c r="AE65" s="36"/>
      <c r="AF65" s="37"/>
      <c r="AG65" s="38"/>
      <c r="AH65" s="38"/>
    </row>
    <row r="66" spans="1:34" ht="114.75" customHeight="1" x14ac:dyDescent="0.25">
      <c r="A66" s="39" t="s">
        <v>34</v>
      </c>
      <c r="B66" s="9" t="s">
        <v>352</v>
      </c>
      <c r="C66" s="10" t="s">
        <v>352</v>
      </c>
      <c r="D66" s="9" t="s">
        <v>353</v>
      </c>
      <c r="E66" s="9" t="s">
        <v>353</v>
      </c>
      <c r="F66" s="9" t="s">
        <v>354</v>
      </c>
      <c r="G66" s="11">
        <v>41881</v>
      </c>
      <c r="H66" s="9" t="s">
        <v>355</v>
      </c>
      <c r="I66" s="9" t="s">
        <v>95</v>
      </c>
      <c r="J66" s="11">
        <v>42723</v>
      </c>
      <c r="K66" s="11">
        <v>42884</v>
      </c>
      <c r="L66" s="12" t="s">
        <v>356</v>
      </c>
      <c r="M66" s="13">
        <f t="shared" ca="1" si="2"/>
        <v>10</v>
      </c>
      <c r="N66" s="13">
        <f t="shared" ca="1" si="3"/>
        <v>8</v>
      </c>
      <c r="O66" s="13">
        <f t="shared" ca="1" si="4"/>
        <v>7</v>
      </c>
      <c r="P66" s="14">
        <v>26</v>
      </c>
      <c r="Q66" s="14">
        <v>14</v>
      </c>
      <c r="R66" s="14">
        <v>12</v>
      </c>
      <c r="S66" s="14">
        <v>0</v>
      </c>
      <c r="T66" s="15">
        <v>3.58</v>
      </c>
      <c r="U66" s="15">
        <v>5.4899999999999993</v>
      </c>
      <c r="V66" s="15">
        <v>0</v>
      </c>
      <c r="W66" s="15">
        <v>0</v>
      </c>
      <c r="X66" s="16">
        <v>1</v>
      </c>
      <c r="Y66" s="17">
        <v>26</v>
      </c>
      <c r="Z66" s="18">
        <f>+SUM(Tabla13[[#This Row],[FITO KGR. DECOMISADO]:[ACUI KGR. DECOMISADO]])</f>
        <v>9.07</v>
      </c>
      <c r="AA66" s="16">
        <v>1</v>
      </c>
      <c r="AB66" s="9" t="s">
        <v>41</v>
      </c>
      <c r="AC66" s="9" t="s">
        <v>41</v>
      </c>
      <c r="AD66" s="19" t="s">
        <v>357</v>
      </c>
      <c r="AE66" s="20"/>
      <c r="AF66" s="21"/>
      <c r="AG66" s="22"/>
      <c r="AH66" s="22"/>
    </row>
    <row r="67" spans="1:34" ht="114.75" customHeight="1" x14ac:dyDescent="0.25">
      <c r="A67" s="9" t="s">
        <v>34</v>
      </c>
      <c r="B67" s="39" t="s">
        <v>358</v>
      </c>
      <c r="C67" s="24" t="s">
        <v>359</v>
      </c>
      <c r="D67" s="39" t="s">
        <v>360</v>
      </c>
      <c r="E67" s="39" t="s">
        <v>360</v>
      </c>
      <c r="F67" s="39" t="s">
        <v>212</v>
      </c>
      <c r="G67" s="41">
        <v>42380</v>
      </c>
      <c r="H67" s="39" t="s">
        <v>361</v>
      </c>
      <c r="I67" s="39" t="s">
        <v>362</v>
      </c>
      <c r="J67" s="41">
        <v>42884</v>
      </c>
      <c r="K67" s="41">
        <v>42884</v>
      </c>
      <c r="L67" s="29" t="s">
        <v>363</v>
      </c>
      <c r="M67" s="13">
        <f t="shared" ref="M67:M84" ca="1" si="5">+(YEAR(TODAY())-YEAR(G67))</f>
        <v>8</v>
      </c>
      <c r="N67" s="13">
        <f t="shared" ref="N67:N84" ca="1" si="6">+(YEAR(TODAY())-YEAR(J67))</f>
        <v>7</v>
      </c>
      <c r="O67" s="13">
        <f t="shared" ref="O67:O84" ca="1" si="7">+(YEAR(TODAY())-YEAR(K67))</f>
        <v>7</v>
      </c>
      <c r="P67" s="30">
        <v>80</v>
      </c>
      <c r="Q67" s="30">
        <v>44</v>
      </c>
      <c r="R67" s="30">
        <v>36</v>
      </c>
      <c r="S67" s="30">
        <v>0</v>
      </c>
      <c r="T67" s="31">
        <v>17.45</v>
      </c>
      <c r="U67" s="31">
        <v>12.699999999999998</v>
      </c>
      <c r="V67" s="31">
        <v>0</v>
      </c>
      <c r="W67" s="31">
        <v>36</v>
      </c>
      <c r="X67" s="42">
        <v>0.68965517241379315</v>
      </c>
      <c r="Y67" s="33">
        <v>116</v>
      </c>
      <c r="Z67" s="18">
        <f>+SUM(Tabla13[[#This Row],[FITO KGR. DECOMISADO]:[ACUI KGR. DECOMISADO]])</f>
        <v>30.15</v>
      </c>
      <c r="AA67" s="42">
        <v>0.69306930693069302</v>
      </c>
      <c r="AB67" s="39" t="s">
        <v>162</v>
      </c>
      <c r="AC67" s="39" t="s">
        <v>41</v>
      </c>
      <c r="AD67" s="43"/>
      <c r="AE67" s="36"/>
      <c r="AF67" s="37"/>
      <c r="AG67" s="38"/>
      <c r="AH67" s="38"/>
    </row>
    <row r="68" spans="1:34" ht="114.75" customHeight="1" x14ac:dyDescent="0.25">
      <c r="A68" s="39" t="s">
        <v>34</v>
      </c>
      <c r="B68" s="9" t="s">
        <v>364</v>
      </c>
      <c r="C68" s="10" t="s">
        <v>365</v>
      </c>
      <c r="D68" s="9" t="s">
        <v>366</v>
      </c>
      <c r="E68" s="9" t="s">
        <v>366</v>
      </c>
      <c r="F68" s="9" t="s">
        <v>367</v>
      </c>
      <c r="G68" s="11">
        <v>41456</v>
      </c>
      <c r="H68" s="9" t="s">
        <v>368</v>
      </c>
      <c r="I68" s="9" t="s">
        <v>55</v>
      </c>
      <c r="J68" s="11">
        <v>42282</v>
      </c>
      <c r="K68" s="11">
        <v>43458</v>
      </c>
      <c r="L68" s="12" t="s">
        <v>369</v>
      </c>
      <c r="M68" s="13">
        <f t="shared" ca="1" si="5"/>
        <v>11</v>
      </c>
      <c r="N68" s="13">
        <f t="shared" ca="1" si="6"/>
        <v>9</v>
      </c>
      <c r="O68" s="13">
        <f t="shared" ca="1" si="7"/>
        <v>6</v>
      </c>
      <c r="P68" s="14">
        <v>323</v>
      </c>
      <c r="Q68" s="14">
        <v>8</v>
      </c>
      <c r="R68" s="14">
        <v>314</v>
      </c>
      <c r="S68" s="14">
        <v>1</v>
      </c>
      <c r="T68" s="15">
        <v>116.5</v>
      </c>
      <c r="U68" s="15">
        <v>97</v>
      </c>
      <c r="V68" s="15">
        <v>5</v>
      </c>
      <c r="W68" s="15">
        <v>0</v>
      </c>
      <c r="X68" s="16">
        <v>1</v>
      </c>
      <c r="Y68" s="17">
        <v>323</v>
      </c>
      <c r="Z68" s="18">
        <f>+SUM(Tabla13[[#This Row],[FITO KGR. DECOMISADO]:[ACUI KGR. DECOMISADO]])</f>
        <v>218.5</v>
      </c>
      <c r="AA68" s="16">
        <v>1</v>
      </c>
      <c r="AB68" s="9" t="s">
        <v>41</v>
      </c>
      <c r="AC68" s="9" t="s">
        <v>41</v>
      </c>
      <c r="AD68" s="19"/>
      <c r="AE68" s="20"/>
      <c r="AF68" s="21"/>
      <c r="AG68" s="22"/>
      <c r="AH68" s="22"/>
    </row>
    <row r="69" spans="1:34" ht="114.75" customHeight="1" x14ac:dyDescent="0.25">
      <c r="A69" s="9" t="s">
        <v>34</v>
      </c>
      <c r="B69" s="9" t="s">
        <v>364</v>
      </c>
      <c r="C69" s="10" t="s">
        <v>365</v>
      </c>
      <c r="D69" s="9" t="s">
        <v>370</v>
      </c>
      <c r="E69" s="9" t="s">
        <v>370</v>
      </c>
      <c r="F69" s="9" t="s">
        <v>212</v>
      </c>
      <c r="G69" s="11">
        <v>42380</v>
      </c>
      <c r="H69" s="9" t="s">
        <v>371</v>
      </c>
      <c r="I69" s="9" t="s">
        <v>362</v>
      </c>
      <c r="J69" s="11">
        <v>42884</v>
      </c>
      <c r="K69" s="11">
        <v>42884</v>
      </c>
      <c r="L69" s="12" t="s">
        <v>372</v>
      </c>
      <c r="M69" s="13">
        <f t="shared" ca="1" si="5"/>
        <v>8</v>
      </c>
      <c r="N69" s="13">
        <f t="shared" ca="1" si="6"/>
        <v>7</v>
      </c>
      <c r="O69" s="13">
        <f t="shared" ca="1" si="7"/>
        <v>7</v>
      </c>
      <c r="P69" s="14">
        <v>20</v>
      </c>
      <c r="Q69" s="14">
        <v>17</v>
      </c>
      <c r="R69" s="14">
        <v>3</v>
      </c>
      <c r="S69" s="14">
        <v>0</v>
      </c>
      <c r="T69" s="15">
        <v>267.8</v>
      </c>
      <c r="U69" s="15">
        <v>27</v>
      </c>
      <c r="V69" s="15">
        <v>0</v>
      </c>
      <c r="W69" s="15">
        <v>0</v>
      </c>
      <c r="X69" s="16">
        <v>1</v>
      </c>
      <c r="Y69" s="17">
        <v>20</v>
      </c>
      <c r="Z69" s="18">
        <f>+SUM(Tabla13[[#This Row],[FITO KGR. DECOMISADO]:[ACUI KGR. DECOMISADO]])</f>
        <v>294.8</v>
      </c>
      <c r="AA69" s="16">
        <v>1</v>
      </c>
      <c r="AB69" s="9" t="s">
        <v>41</v>
      </c>
      <c r="AC69" s="9" t="s">
        <v>41</v>
      </c>
      <c r="AD69" s="19"/>
      <c r="AE69" s="20"/>
      <c r="AF69" s="21"/>
      <c r="AG69" s="22"/>
      <c r="AH69" s="22"/>
    </row>
    <row r="70" spans="1:34" ht="114.75" customHeight="1" x14ac:dyDescent="0.25">
      <c r="A70" s="9" t="s">
        <v>34</v>
      </c>
      <c r="B70" s="9" t="s">
        <v>373</v>
      </c>
      <c r="C70" s="60" t="s">
        <v>374</v>
      </c>
      <c r="D70" s="9" t="s">
        <v>375</v>
      </c>
      <c r="E70" s="9" t="s">
        <v>375</v>
      </c>
      <c r="F70" s="9" t="s">
        <v>283</v>
      </c>
      <c r="G70" s="11">
        <v>41447</v>
      </c>
      <c r="H70" s="9" t="s">
        <v>376</v>
      </c>
      <c r="I70" s="9" t="s">
        <v>95</v>
      </c>
      <c r="J70" s="11">
        <v>42646</v>
      </c>
      <c r="K70" s="11">
        <v>42646</v>
      </c>
      <c r="L70" s="12" t="s">
        <v>377</v>
      </c>
      <c r="M70" s="13">
        <f t="shared" ca="1" si="5"/>
        <v>11</v>
      </c>
      <c r="N70" s="13">
        <f t="shared" ca="1" si="6"/>
        <v>8</v>
      </c>
      <c r="O70" s="13">
        <f t="shared" ca="1" si="7"/>
        <v>8</v>
      </c>
      <c r="P70" s="14">
        <v>270</v>
      </c>
      <c r="Q70" s="14">
        <v>133</v>
      </c>
      <c r="R70" s="14">
        <v>137</v>
      </c>
      <c r="S70" s="14">
        <v>0</v>
      </c>
      <c r="T70" s="15">
        <v>31.014000000000003</v>
      </c>
      <c r="U70" s="15">
        <v>45.717999999999989</v>
      </c>
      <c r="V70" s="15">
        <v>0</v>
      </c>
      <c r="W70" s="15">
        <v>48</v>
      </c>
      <c r="X70" s="16">
        <v>0.84905660377358494</v>
      </c>
      <c r="Y70" s="17">
        <v>318</v>
      </c>
      <c r="Z70" s="18">
        <f>+SUM(Tabla13[[#This Row],[FITO KGR. DECOMISADO]:[ACUI KGR. DECOMISADO]])</f>
        <v>76.731999999999999</v>
      </c>
      <c r="AA70" s="16">
        <v>0.84967320261437906</v>
      </c>
      <c r="AB70" s="9" t="s">
        <v>41</v>
      </c>
      <c r="AC70" s="9" t="s">
        <v>41</v>
      </c>
      <c r="AD70" s="19"/>
      <c r="AE70" s="20"/>
      <c r="AF70" s="21"/>
      <c r="AG70" s="22"/>
      <c r="AH70" s="22"/>
    </row>
    <row r="71" spans="1:34" ht="114.75" customHeight="1" x14ac:dyDescent="0.25">
      <c r="A71" s="39" t="s">
        <v>34</v>
      </c>
      <c r="B71" s="9" t="s">
        <v>373</v>
      </c>
      <c r="C71" s="60" t="s">
        <v>374</v>
      </c>
      <c r="D71" s="9" t="s">
        <v>378</v>
      </c>
      <c r="E71" s="9" t="s">
        <v>378</v>
      </c>
      <c r="F71" s="9" t="s">
        <v>379</v>
      </c>
      <c r="G71" s="11">
        <v>42289</v>
      </c>
      <c r="H71" s="9" t="s">
        <v>380</v>
      </c>
      <c r="I71" s="9" t="s">
        <v>127</v>
      </c>
      <c r="J71" s="11">
        <v>42884</v>
      </c>
      <c r="K71" s="11">
        <v>43612</v>
      </c>
      <c r="L71" s="12" t="s">
        <v>381</v>
      </c>
      <c r="M71" s="13">
        <f t="shared" ca="1" si="5"/>
        <v>9</v>
      </c>
      <c r="N71" s="13">
        <f t="shared" ca="1" si="6"/>
        <v>7</v>
      </c>
      <c r="O71" s="13">
        <f t="shared" ca="1" si="7"/>
        <v>5</v>
      </c>
      <c r="P71" s="14">
        <v>189</v>
      </c>
      <c r="Q71" s="14">
        <v>110</v>
      </c>
      <c r="R71" s="14">
        <v>78</v>
      </c>
      <c r="S71" s="14">
        <v>1</v>
      </c>
      <c r="T71" s="15">
        <v>35.164399999999993</v>
      </c>
      <c r="U71" s="15">
        <v>29.216000000000005</v>
      </c>
      <c r="V71" s="15">
        <v>0</v>
      </c>
      <c r="W71" s="15">
        <v>17</v>
      </c>
      <c r="X71" s="16">
        <v>0.91747572815533984</v>
      </c>
      <c r="Y71" s="17">
        <v>206</v>
      </c>
      <c r="Z71" s="18">
        <f>+SUM(Tabla13[[#This Row],[FITO KGR. DECOMISADO]:[ACUI KGR. DECOMISADO]])</f>
        <v>64.380399999999995</v>
      </c>
      <c r="AA71" s="16">
        <v>0.95744680851063835</v>
      </c>
      <c r="AB71" s="9" t="s">
        <v>41</v>
      </c>
      <c r="AC71" s="9" t="s">
        <v>82</v>
      </c>
      <c r="AD71" s="19" t="s">
        <v>91</v>
      </c>
      <c r="AE71" s="56" t="s">
        <v>382</v>
      </c>
      <c r="AF71" s="74" t="s">
        <v>383</v>
      </c>
      <c r="AG71" s="22"/>
      <c r="AH71" s="22"/>
    </row>
    <row r="72" spans="1:34" ht="114.75" customHeight="1" x14ac:dyDescent="0.25">
      <c r="A72" s="24" t="s">
        <v>385</v>
      </c>
      <c r="B72" s="24" t="s">
        <v>386</v>
      </c>
      <c r="C72" s="24" t="s">
        <v>459</v>
      </c>
      <c r="D72" s="75" t="s">
        <v>58</v>
      </c>
      <c r="E72" s="44"/>
      <c r="F72" s="28" t="s">
        <v>59</v>
      </c>
      <c r="G72" s="27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13">
        <f t="shared" ca="1" si="5"/>
        <v>6</v>
      </c>
      <c r="N72" s="13">
        <f t="shared" ca="1" si="6"/>
        <v>2</v>
      </c>
      <c r="O72" s="13">
        <f t="shared" ca="1" si="7"/>
        <v>2</v>
      </c>
      <c r="P72" s="14">
        <v>15</v>
      </c>
      <c r="Q72" s="14">
        <v>1</v>
      </c>
      <c r="R72" s="14">
        <v>15</v>
      </c>
      <c r="S72" s="14"/>
      <c r="T72" s="15">
        <v>5</v>
      </c>
      <c r="U72" s="15">
        <v>57.62</v>
      </c>
      <c r="V72" s="15"/>
      <c r="W72" s="15">
        <v>7</v>
      </c>
      <c r="X72" s="63">
        <v>0.68</v>
      </c>
      <c r="Y72" s="17">
        <v>22</v>
      </c>
      <c r="Z72" s="18">
        <f>+SUM(Tabla13[[#This Row],[FITO KGR. DECOMISADO]:[ACUI KGR. DECOMISADO]])</f>
        <v>62.62</v>
      </c>
      <c r="AA72" s="34"/>
      <c r="AB72" s="34"/>
      <c r="AC72" s="34"/>
      <c r="AD72" s="35"/>
      <c r="AE72" s="36"/>
      <c r="AF72" s="37"/>
      <c r="AG72" s="38"/>
      <c r="AH72" s="38"/>
    </row>
    <row r="73" spans="1:34" ht="114.75" customHeight="1" x14ac:dyDescent="0.25">
      <c r="A73" s="9" t="s">
        <v>385</v>
      </c>
      <c r="B73" s="39" t="s">
        <v>386</v>
      </c>
      <c r="C73" s="52" t="s">
        <v>387</v>
      </c>
      <c r="D73" s="39" t="s">
        <v>388</v>
      </c>
      <c r="E73" s="39" t="s">
        <v>388</v>
      </c>
      <c r="F73" s="39" t="s">
        <v>283</v>
      </c>
      <c r="G73" s="41">
        <v>41799</v>
      </c>
      <c r="H73" s="39" t="s">
        <v>389</v>
      </c>
      <c r="I73" s="39" t="s">
        <v>55</v>
      </c>
      <c r="J73" s="41">
        <v>42646</v>
      </c>
      <c r="K73" s="41">
        <v>42646</v>
      </c>
      <c r="L73" s="76" t="s">
        <v>390</v>
      </c>
      <c r="M73" s="13">
        <f t="shared" ca="1" si="5"/>
        <v>10</v>
      </c>
      <c r="N73" s="13">
        <f t="shared" ca="1" si="6"/>
        <v>8</v>
      </c>
      <c r="O73" s="13">
        <f t="shared" ca="1" si="7"/>
        <v>8</v>
      </c>
      <c r="P73" s="30">
        <v>20</v>
      </c>
      <c r="Q73" s="30">
        <v>1</v>
      </c>
      <c r="R73" s="30">
        <v>19</v>
      </c>
      <c r="S73" s="30"/>
      <c r="T73" s="31">
        <v>0</v>
      </c>
      <c r="U73" s="31">
        <v>77.7</v>
      </c>
      <c r="V73" s="31"/>
      <c r="W73" s="31">
        <v>0</v>
      </c>
      <c r="X73" s="42">
        <v>1</v>
      </c>
      <c r="Y73" s="33">
        <v>20</v>
      </c>
      <c r="Z73" s="18">
        <f>+SUM(Tabla13[[#This Row],[FITO KGR. DECOMISADO]:[ACUI KGR. DECOMISADO]])</f>
        <v>77.7</v>
      </c>
      <c r="AA73" s="42">
        <v>1</v>
      </c>
      <c r="AB73" s="39" t="s">
        <v>41</v>
      </c>
      <c r="AC73" s="39" t="s">
        <v>82</v>
      </c>
      <c r="AD73" s="43" t="s">
        <v>391</v>
      </c>
      <c r="AE73" s="36"/>
      <c r="AF73" s="37"/>
      <c r="AG73" s="38"/>
      <c r="AH73" s="38"/>
    </row>
    <row r="74" spans="1:34" ht="114.75" customHeight="1" x14ac:dyDescent="0.25">
      <c r="A74" s="9" t="s">
        <v>385</v>
      </c>
      <c r="B74" s="9" t="s">
        <v>185</v>
      </c>
      <c r="C74" s="60" t="s">
        <v>392</v>
      </c>
      <c r="D74" s="9" t="s">
        <v>393</v>
      </c>
      <c r="E74" s="9" t="s">
        <v>393</v>
      </c>
      <c r="F74" s="9" t="s">
        <v>394</v>
      </c>
      <c r="G74" s="11">
        <v>42614</v>
      </c>
      <c r="H74" s="9" t="s">
        <v>395</v>
      </c>
      <c r="I74" s="9" t="s">
        <v>55</v>
      </c>
      <c r="J74" s="11">
        <v>43017</v>
      </c>
      <c r="K74" s="11">
        <v>43017</v>
      </c>
      <c r="L74" s="12" t="s">
        <v>396</v>
      </c>
      <c r="M74" s="13">
        <f t="shared" ca="1" si="5"/>
        <v>8</v>
      </c>
      <c r="N74" s="13">
        <f t="shared" ca="1" si="6"/>
        <v>7</v>
      </c>
      <c r="O74" s="13">
        <f t="shared" ca="1" si="7"/>
        <v>7</v>
      </c>
      <c r="P74" s="14">
        <v>3</v>
      </c>
      <c r="Q74" s="14">
        <v>1</v>
      </c>
      <c r="R74" s="14">
        <v>2</v>
      </c>
      <c r="S74" s="14"/>
      <c r="T74" s="15">
        <v>400</v>
      </c>
      <c r="U74" s="15">
        <v>3.5</v>
      </c>
      <c r="V74" s="15"/>
      <c r="W74" s="15">
        <v>1</v>
      </c>
      <c r="X74" s="16">
        <v>0.75</v>
      </c>
      <c r="Y74" s="17">
        <v>4</v>
      </c>
      <c r="Z74" s="18">
        <f>+SUM(Tabla13[[#This Row],[FITO KGR. DECOMISADO]:[ACUI KGR. DECOMISADO]])</f>
        <v>403.5</v>
      </c>
      <c r="AA74" s="16">
        <v>0</v>
      </c>
      <c r="AB74" s="9" t="s">
        <v>41</v>
      </c>
      <c r="AC74" s="9" t="s">
        <v>41</v>
      </c>
      <c r="AD74" s="19"/>
      <c r="AE74" s="20"/>
      <c r="AF74" s="21"/>
      <c r="AG74" s="22"/>
      <c r="AH74" s="22"/>
    </row>
    <row r="75" spans="1:34" ht="114.75" customHeight="1" x14ac:dyDescent="0.25">
      <c r="A75" s="39" t="s">
        <v>385</v>
      </c>
      <c r="B75" s="9" t="s">
        <v>218</v>
      </c>
      <c r="C75" s="60" t="s">
        <v>397</v>
      </c>
      <c r="D75" s="9" t="s">
        <v>398</v>
      </c>
      <c r="E75" s="9" t="s">
        <v>398</v>
      </c>
      <c r="F75" s="9" t="s">
        <v>399</v>
      </c>
      <c r="G75" s="11">
        <v>41760</v>
      </c>
      <c r="H75" s="9" t="s">
        <v>400</v>
      </c>
      <c r="I75" s="9" t="s">
        <v>89</v>
      </c>
      <c r="J75" s="11">
        <v>42359</v>
      </c>
      <c r="K75" s="11">
        <v>44515</v>
      </c>
      <c r="L75" s="12" t="s">
        <v>401</v>
      </c>
      <c r="M75" s="13">
        <f t="shared" ca="1" si="5"/>
        <v>10</v>
      </c>
      <c r="N75" s="13">
        <f t="shared" ca="1" si="6"/>
        <v>9</v>
      </c>
      <c r="O75" s="13">
        <f t="shared" ca="1" si="7"/>
        <v>3</v>
      </c>
      <c r="P75" s="14">
        <v>47</v>
      </c>
      <c r="Q75" s="14">
        <v>21</v>
      </c>
      <c r="R75" s="14">
        <v>29</v>
      </c>
      <c r="S75" s="14"/>
      <c r="T75" s="15">
        <v>188.6</v>
      </c>
      <c r="U75" s="15">
        <v>118.5</v>
      </c>
      <c r="V75" s="15"/>
      <c r="W75" s="15">
        <v>1</v>
      </c>
      <c r="X75" s="16">
        <v>0.98</v>
      </c>
      <c r="Y75" s="17">
        <v>48</v>
      </c>
      <c r="Z75" s="18">
        <f>+SUM(Tabla13[[#This Row],[FITO KGR. DECOMISADO]:[ACUI KGR. DECOMISADO]])</f>
        <v>307.10000000000002</v>
      </c>
      <c r="AA75" s="16">
        <v>0.53333333333333333</v>
      </c>
      <c r="AB75" s="9" t="s">
        <v>41</v>
      </c>
      <c r="AC75" s="9" t="s">
        <v>41</v>
      </c>
      <c r="AD75" s="19" t="s">
        <v>222</v>
      </c>
      <c r="AE75" s="20"/>
      <c r="AF75" s="21"/>
      <c r="AG75" s="22"/>
      <c r="AH75" s="22"/>
    </row>
    <row r="76" spans="1:34" ht="114.75" customHeight="1" x14ac:dyDescent="0.25">
      <c r="A76" s="39" t="s">
        <v>385</v>
      </c>
      <c r="B76" s="9" t="s">
        <v>259</v>
      </c>
      <c r="C76" s="60" t="s">
        <v>402</v>
      </c>
      <c r="D76" s="9" t="s">
        <v>403</v>
      </c>
      <c r="E76" s="9" t="s">
        <v>403</v>
      </c>
      <c r="F76" s="9" t="s">
        <v>404</v>
      </c>
      <c r="G76" s="11">
        <v>42494</v>
      </c>
      <c r="H76" s="9" t="s">
        <v>405</v>
      </c>
      <c r="I76" s="9" t="s">
        <v>95</v>
      </c>
      <c r="J76" s="11">
        <v>43364</v>
      </c>
      <c r="K76" s="11">
        <v>44454</v>
      </c>
      <c r="L76" s="12" t="s">
        <v>406</v>
      </c>
      <c r="M76" s="13">
        <f t="shared" ca="1" si="5"/>
        <v>8</v>
      </c>
      <c r="N76" s="13">
        <f t="shared" ca="1" si="6"/>
        <v>6</v>
      </c>
      <c r="O76" s="13">
        <f t="shared" ca="1" si="7"/>
        <v>3</v>
      </c>
      <c r="P76" s="14">
        <v>8</v>
      </c>
      <c r="Q76" s="14">
        <v>9</v>
      </c>
      <c r="R76" s="14">
        <v>3</v>
      </c>
      <c r="S76" s="14"/>
      <c r="T76" s="15">
        <v>20.7</v>
      </c>
      <c r="U76" s="15">
        <v>3</v>
      </c>
      <c r="V76" s="15"/>
      <c r="W76" s="15">
        <v>0</v>
      </c>
      <c r="X76" s="16">
        <v>1</v>
      </c>
      <c r="Y76" s="17">
        <v>8</v>
      </c>
      <c r="Z76" s="18">
        <f>+SUM(Tabla13[[#This Row],[FITO KGR. DECOMISADO]:[ACUI KGR. DECOMISADO]])</f>
        <v>23.7</v>
      </c>
      <c r="AA76" s="16">
        <v>0.5</v>
      </c>
      <c r="AB76" s="9" t="s">
        <v>162</v>
      </c>
      <c r="AC76" s="9" t="s">
        <v>41</v>
      </c>
      <c r="AD76" s="19"/>
      <c r="AE76" s="20"/>
      <c r="AF76" s="21"/>
      <c r="AG76" s="22"/>
      <c r="AH76" s="22"/>
    </row>
    <row r="77" spans="1:34" ht="114.75" customHeight="1" x14ac:dyDescent="0.25">
      <c r="A77" s="9" t="s">
        <v>385</v>
      </c>
      <c r="B77" s="39" t="s">
        <v>358</v>
      </c>
      <c r="C77" s="52" t="s">
        <v>407</v>
      </c>
      <c r="D77" s="39" t="s">
        <v>408</v>
      </c>
      <c r="E77" s="39" t="s">
        <v>408</v>
      </c>
      <c r="F77" s="39" t="s">
        <v>212</v>
      </c>
      <c r="G77" s="41">
        <v>42015</v>
      </c>
      <c r="H77" s="39" t="s">
        <v>409</v>
      </c>
      <c r="I77" s="39" t="s">
        <v>89</v>
      </c>
      <c r="J77" s="41">
        <v>42884</v>
      </c>
      <c r="K77" s="41">
        <v>42884</v>
      </c>
      <c r="L77" s="29" t="s">
        <v>410</v>
      </c>
      <c r="M77" s="13">
        <f t="shared" ca="1" si="5"/>
        <v>9</v>
      </c>
      <c r="N77" s="13">
        <f t="shared" ca="1" si="6"/>
        <v>7</v>
      </c>
      <c r="O77" s="13">
        <f t="shared" ca="1" si="7"/>
        <v>7</v>
      </c>
      <c r="P77" s="30"/>
      <c r="Q77" s="30"/>
      <c r="R77" s="30"/>
      <c r="S77" s="30"/>
      <c r="T77" s="31"/>
      <c r="U77" s="31"/>
      <c r="V77" s="31"/>
      <c r="W77" s="31"/>
      <c r="X77" s="42"/>
      <c r="Y77" s="33"/>
      <c r="Z77" s="18">
        <f>+SUM(Tabla13[[#This Row],[FITO KGR. DECOMISADO]:[ACUI KGR. DECOMISADO]])</f>
        <v>0</v>
      </c>
      <c r="AA77" s="42">
        <v>1</v>
      </c>
      <c r="AB77" s="39" t="s">
        <v>41</v>
      </c>
      <c r="AC77" s="39" t="s">
        <v>41</v>
      </c>
      <c r="AD77" s="43"/>
      <c r="AE77" s="36"/>
      <c r="AF77" s="37"/>
      <c r="AG77" s="38"/>
      <c r="AH77" s="38"/>
    </row>
    <row r="78" spans="1:34" ht="114.75" customHeight="1" x14ac:dyDescent="0.25">
      <c r="A78" s="39" t="s">
        <v>385</v>
      </c>
      <c r="B78" s="39" t="s">
        <v>358</v>
      </c>
      <c r="C78" s="52" t="s">
        <v>407</v>
      </c>
      <c r="D78" s="61" t="s">
        <v>411</v>
      </c>
      <c r="E78" s="61" t="s">
        <v>411</v>
      </c>
      <c r="F78" s="61" t="s">
        <v>412</v>
      </c>
      <c r="G78" s="77">
        <v>42626</v>
      </c>
      <c r="H78" s="61" t="s">
        <v>413</v>
      </c>
      <c r="I78" s="39" t="s">
        <v>55</v>
      </c>
      <c r="J78" s="41">
        <v>43087</v>
      </c>
      <c r="K78" s="41">
        <v>43087</v>
      </c>
      <c r="L78" s="29" t="s">
        <v>414</v>
      </c>
      <c r="M78" s="13">
        <f t="shared" ca="1" si="5"/>
        <v>8</v>
      </c>
      <c r="N78" s="13">
        <f t="shared" ca="1" si="6"/>
        <v>7</v>
      </c>
      <c r="O78" s="13">
        <f t="shared" ca="1" si="7"/>
        <v>7</v>
      </c>
      <c r="P78" s="30"/>
      <c r="Q78" s="30"/>
      <c r="R78" s="30"/>
      <c r="S78" s="30"/>
      <c r="T78" s="31"/>
      <c r="U78" s="31"/>
      <c r="V78" s="31"/>
      <c r="W78" s="31"/>
      <c r="X78" s="42"/>
      <c r="Y78" s="33"/>
      <c r="Z78" s="18">
        <f>+SUM(Tabla13[[#This Row],[FITO KGR. DECOMISADO]:[ACUI KGR. DECOMISADO]])</f>
        <v>0</v>
      </c>
      <c r="AA78" s="42">
        <v>1</v>
      </c>
      <c r="AB78" s="39" t="s">
        <v>41</v>
      </c>
      <c r="AC78" s="39" t="s">
        <v>41</v>
      </c>
      <c r="AD78" s="43"/>
      <c r="AE78" s="36"/>
      <c r="AF78" s="37"/>
      <c r="AG78" s="38"/>
      <c r="AH78" s="38"/>
    </row>
    <row r="79" spans="1:34" ht="114.75" customHeight="1" x14ac:dyDescent="0.25">
      <c r="A79" s="9" t="s">
        <v>385</v>
      </c>
      <c r="B79" s="39" t="s">
        <v>358</v>
      </c>
      <c r="C79" s="52" t="s">
        <v>407</v>
      </c>
      <c r="D79" s="39" t="s">
        <v>415</v>
      </c>
      <c r="E79" s="39" t="s">
        <v>415</v>
      </c>
      <c r="F79" s="39" t="s">
        <v>246</v>
      </c>
      <c r="G79" s="41">
        <v>43341</v>
      </c>
      <c r="H79" s="39" t="s">
        <v>416</v>
      </c>
      <c r="I79" s="39" t="s">
        <v>203</v>
      </c>
      <c r="J79" s="41">
        <v>43815</v>
      </c>
      <c r="K79" s="41">
        <v>43815</v>
      </c>
      <c r="L79" s="29" t="s">
        <v>417</v>
      </c>
      <c r="M79" s="13">
        <f t="shared" ca="1" si="5"/>
        <v>6</v>
      </c>
      <c r="N79" s="13">
        <f t="shared" ca="1" si="6"/>
        <v>5</v>
      </c>
      <c r="O79" s="13">
        <f t="shared" ca="1" si="7"/>
        <v>5</v>
      </c>
      <c r="P79" s="30"/>
      <c r="Q79" s="30"/>
      <c r="R79" s="30"/>
      <c r="S79" s="30"/>
      <c r="T79" s="31"/>
      <c r="U79" s="31"/>
      <c r="V79" s="31"/>
      <c r="W79" s="31"/>
      <c r="X79" s="42"/>
      <c r="Y79" s="33"/>
      <c r="Z79" s="18">
        <f>+SUM(Tabla13[[#This Row],[FITO KGR. DECOMISADO]:[ACUI KGR. DECOMISADO]])</f>
        <v>0</v>
      </c>
      <c r="AA79" s="42">
        <v>1</v>
      </c>
      <c r="AB79" s="39" t="s">
        <v>41</v>
      </c>
      <c r="AC79" s="39" t="s">
        <v>41</v>
      </c>
      <c r="AD79" s="43"/>
      <c r="AE79" s="36"/>
      <c r="AF79" s="37"/>
      <c r="AG79" s="38"/>
      <c r="AH79" s="38"/>
    </row>
    <row r="80" spans="1:34" ht="114.75" customHeight="1" x14ac:dyDescent="0.25">
      <c r="A80" s="9" t="s">
        <v>385</v>
      </c>
      <c r="B80" s="39" t="s">
        <v>418</v>
      </c>
      <c r="C80" s="52" t="s">
        <v>419</v>
      </c>
      <c r="D80" s="39" t="s">
        <v>420</v>
      </c>
      <c r="E80" s="40" t="s">
        <v>420</v>
      </c>
      <c r="F80" s="39" t="s">
        <v>421</v>
      </c>
      <c r="G80" s="41">
        <v>41122</v>
      </c>
      <c r="H80" s="39" t="s">
        <v>422</v>
      </c>
      <c r="I80" s="39" t="s">
        <v>423</v>
      </c>
      <c r="J80" s="41">
        <v>41547</v>
      </c>
      <c r="K80" s="41">
        <v>44375</v>
      </c>
      <c r="L80" s="29" t="s">
        <v>424</v>
      </c>
      <c r="M80" s="13">
        <f t="shared" ca="1" si="5"/>
        <v>12</v>
      </c>
      <c r="N80" s="13">
        <f t="shared" ca="1" si="6"/>
        <v>11</v>
      </c>
      <c r="O80" s="13">
        <f t="shared" ca="1" si="7"/>
        <v>3</v>
      </c>
      <c r="P80" s="30">
        <v>4</v>
      </c>
      <c r="Q80" s="30">
        <v>4</v>
      </c>
      <c r="R80" s="30">
        <v>0</v>
      </c>
      <c r="S80" s="30"/>
      <c r="T80" s="31">
        <v>0</v>
      </c>
      <c r="U80" s="31">
        <v>0</v>
      </c>
      <c r="V80" s="31"/>
      <c r="W80" s="31">
        <v>0</v>
      </c>
      <c r="X80" s="42">
        <v>1</v>
      </c>
      <c r="Y80" s="33">
        <v>4</v>
      </c>
      <c r="Z80" s="18">
        <f>+SUM(Tabla13[[#This Row],[FITO KGR. DECOMISADO]:[ACUI KGR. DECOMISADO]])</f>
        <v>0</v>
      </c>
      <c r="AA80" s="42">
        <v>0.22222222222222221</v>
      </c>
      <c r="AB80" s="39" t="s">
        <v>293</v>
      </c>
      <c r="AC80" s="39" t="s">
        <v>41</v>
      </c>
      <c r="AD80" s="43"/>
      <c r="AE80" s="36"/>
      <c r="AF80" s="37"/>
      <c r="AG80" s="38"/>
      <c r="AH80" s="38"/>
    </row>
    <row r="81" spans="1:34" ht="114.75" customHeight="1" x14ac:dyDescent="0.25">
      <c r="A81" s="9" t="s">
        <v>385</v>
      </c>
      <c r="B81" s="9" t="s">
        <v>425</v>
      </c>
      <c r="C81" s="60" t="s">
        <v>426</v>
      </c>
      <c r="D81" s="9" t="s">
        <v>427</v>
      </c>
      <c r="E81" s="9" t="s">
        <v>427</v>
      </c>
      <c r="F81" s="9" t="s">
        <v>428</v>
      </c>
      <c r="G81" s="11">
        <v>41796</v>
      </c>
      <c r="H81" s="9" t="s">
        <v>429</v>
      </c>
      <c r="I81" s="9" t="s">
        <v>55</v>
      </c>
      <c r="J81" s="11">
        <v>42282</v>
      </c>
      <c r="K81" s="11">
        <v>42282</v>
      </c>
      <c r="L81" s="12" t="s">
        <v>430</v>
      </c>
      <c r="M81" s="13">
        <f t="shared" ca="1" si="5"/>
        <v>10</v>
      </c>
      <c r="N81" s="13">
        <f t="shared" ca="1" si="6"/>
        <v>9</v>
      </c>
      <c r="O81" s="13">
        <f t="shared" ca="1" si="7"/>
        <v>9</v>
      </c>
      <c r="P81" s="14">
        <v>32</v>
      </c>
      <c r="Q81" s="14">
        <v>35</v>
      </c>
      <c r="R81" s="14">
        <v>0</v>
      </c>
      <c r="S81" s="14"/>
      <c r="T81" s="15">
        <v>159</v>
      </c>
      <c r="U81" s="15">
        <v>0</v>
      </c>
      <c r="V81" s="15"/>
      <c r="W81" s="15">
        <v>0</v>
      </c>
      <c r="X81" s="16">
        <v>1</v>
      </c>
      <c r="Y81" s="17">
        <v>32</v>
      </c>
      <c r="Z81" s="18">
        <f>+SUM(Tabla13[[#This Row],[FITO KGR. DECOMISADO]:[ACUI KGR. DECOMISADO]])</f>
        <v>159</v>
      </c>
      <c r="AA81" s="16">
        <v>1</v>
      </c>
      <c r="AB81" s="9" t="s">
        <v>41</v>
      </c>
      <c r="AC81" s="9" t="s">
        <v>82</v>
      </c>
      <c r="AD81" s="19" t="s">
        <v>431</v>
      </c>
      <c r="AE81" s="20"/>
      <c r="AF81" s="21"/>
      <c r="AG81" s="22"/>
      <c r="AH81" s="22"/>
    </row>
    <row r="82" spans="1:34" ht="123" customHeight="1" x14ac:dyDescent="0.25">
      <c r="A82" s="176" t="s">
        <v>385</v>
      </c>
      <c r="B82" s="177" t="s">
        <v>425</v>
      </c>
      <c r="C82" s="178" t="s">
        <v>426</v>
      </c>
      <c r="D82" s="177" t="s">
        <v>432</v>
      </c>
      <c r="E82" s="179" t="s">
        <v>432</v>
      </c>
      <c r="F82" s="177" t="s">
        <v>433</v>
      </c>
      <c r="G82" s="180">
        <v>43250</v>
      </c>
      <c r="H82" s="177" t="s">
        <v>434</v>
      </c>
      <c r="I82" s="177" t="s">
        <v>39</v>
      </c>
      <c r="J82" s="180">
        <v>44088</v>
      </c>
      <c r="K82" s="180">
        <v>44088</v>
      </c>
      <c r="L82" s="181" t="s">
        <v>435</v>
      </c>
      <c r="M82" s="13">
        <f t="shared" ca="1" si="5"/>
        <v>6</v>
      </c>
      <c r="N82" s="13">
        <f t="shared" ca="1" si="6"/>
        <v>4</v>
      </c>
      <c r="O82" s="13">
        <f t="shared" ca="1" si="7"/>
        <v>4</v>
      </c>
      <c r="P82" s="174">
        <v>8</v>
      </c>
      <c r="Q82" s="174">
        <v>8</v>
      </c>
      <c r="R82" s="174">
        <v>0</v>
      </c>
      <c r="S82" s="174"/>
      <c r="T82" s="174">
        <v>28.21</v>
      </c>
      <c r="U82" s="174">
        <v>0</v>
      </c>
      <c r="V82" s="174"/>
      <c r="W82" s="174">
        <v>0</v>
      </c>
      <c r="X82" s="82">
        <v>1</v>
      </c>
      <c r="Y82" s="174">
        <v>8</v>
      </c>
      <c r="Z82" s="175">
        <v>28.21</v>
      </c>
      <c r="AA82" s="182">
        <v>1</v>
      </c>
      <c r="AB82" s="182" t="s">
        <v>41</v>
      </c>
      <c r="AC82" s="182" t="s">
        <v>82</v>
      </c>
      <c r="AD82" s="35" t="s">
        <v>436</v>
      </c>
      <c r="AE82" s="36"/>
      <c r="AF82" s="37"/>
      <c r="AG82" s="183"/>
      <c r="AH82" s="183"/>
    </row>
    <row r="83" spans="1:34" ht="123" customHeight="1" x14ac:dyDescent="0.25">
      <c r="A83" s="78" t="s">
        <v>34</v>
      </c>
      <c r="B83" s="28" t="s">
        <v>457</v>
      </c>
      <c r="C83" s="79" t="s">
        <v>437</v>
      </c>
      <c r="D83" s="28" t="s">
        <v>438</v>
      </c>
      <c r="E83" s="66"/>
      <c r="F83" s="28" t="s">
        <v>456</v>
      </c>
      <c r="G83" s="185">
        <v>44207</v>
      </c>
      <c r="H83" s="184" t="s">
        <v>454</v>
      </c>
      <c r="I83" s="186" t="s">
        <v>64</v>
      </c>
      <c r="J83" s="191">
        <v>44753</v>
      </c>
      <c r="K83" s="27">
        <v>44879</v>
      </c>
      <c r="L83" s="69" t="s">
        <v>455</v>
      </c>
      <c r="M83" s="13">
        <f t="shared" ca="1" si="5"/>
        <v>3</v>
      </c>
      <c r="N83" s="13">
        <f t="shared" ca="1" si="6"/>
        <v>2</v>
      </c>
      <c r="O83" s="13">
        <f t="shared" ca="1" si="7"/>
        <v>2</v>
      </c>
      <c r="P83" s="80">
        <v>31</v>
      </c>
      <c r="Q83" s="80">
        <v>16</v>
      </c>
      <c r="R83" s="80">
        <v>15</v>
      </c>
      <c r="S83" s="80">
        <v>0</v>
      </c>
      <c r="T83" s="81">
        <v>12.137</v>
      </c>
      <c r="U83" s="81">
        <v>8.7270000000000003</v>
      </c>
      <c r="V83" s="81">
        <v>0</v>
      </c>
      <c r="W83" s="81">
        <v>0</v>
      </c>
      <c r="X83" s="82">
        <v>1</v>
      </c>
      <c r="Y83" s="83">
        <v>31</v>
      </c>
      <c r="Z83" s="84">
        <f>+SUM(Tabla13[[#This Row],[FITO KGR. DECOMISADO]:[ACUI KGR. DECOMISADO]])</f>
        <v>20.864000000000001</v>
      </c>
      <c r="AA83" s="34"/>
      <c r="AB83" s="34"/>
      <c r="AC83" s="34"/>
      <c r="AD83" s="35"/>
      <c r="AE83" s="36"/>
      <c r="AF83" s="37"/>
      <c r="AG83" s="38"/>
      <c r="AH83" s="38"/>
    </row>
    <row r="84" spans="1:34" ht="123" customHeight="1" x14ac:dyDescent="0.25">
      <c r="A84" s="85" t="s">
        <v>34</v>
      </c>
      <c r="B84" s="86" t="s">
        <v>439</v>
      </c>
      <c r="C84" s="87" t="s">
        <v>440</v>
      </c>
      <c r="D84" t="s">
        <v>441</v>
      </c>
      <c r="E84" s="66"/>
      <c r="F84" s="27"/>
      <c r="G84" s="27">
        <v>44046</v>
      </c>
      <c r="H84" s="28" t="s">
        <v>442</v>
      </c>
      <c r="I84" s="27" t="s">
        <v>64</v>
      </c>
      <c r="J84" s="27">
        <v>44776</v>
      </c>
      <c r="K84" s="27">
        <v>44848</v>
      </c>
      <c r="L84" s="48" t="s">
        <v>443</v>
      </c>
      <c r="M84" s="13">
        <f t="shared" ca="1" si="5"/>
        <v>4</v>
      </c>
      <c r="N84" s="13">
        <f t="shared" ca="1" si="6"/>
        <v>2</v>
      </c>
      <c r="O84" s="13">
        <f t="shared" ca="1" si="7"/>
        <v>2</v>
      </c>
      <c r="P84" s="88">
        <v>44</v>
      </c>
      <c r="Q84" s="88">
        <v>12</v>
      </c>
      <c r="R84" s="88">
        <v>31</v>
      </c>
      <c r="S84" s="88">
        <v>1</v>
      </c>
      <c r="T84" s="89">
        <v>22.430000000000007</v>
      </c>
      <c r="U84" s="89">
        <v>21.909999999999997</v>
      </c>
      <c r="V84" s="89">
        <v>0</v>
      </c>
      <c r="W84" s="89">
        <v>5</v>
      </c>
      <c r="X84" s="90">
        <v>0.89795918367346939</v>
      </c>
      <c r="Y84" s="91">
        <v>49</v>
      </c>
      <c r="Z84" s="84">
        <f>+SUM(Tabla13[[#This Row],[FITO KGR. DECOMISADO]:[ACUI KGR. DECOMISADO]])</f>
        <v>44.34</v>
      </c>
      <c r="AA84" s="34"/>
      <c r="AB84" s="34"/>
      <c r="AC84" s="34"/>
      <c r="AD84" s="35"/>
      <c r="AE84" s="36"/>
      <c r="AF84" s="37"/>
      <c r="AG84" s="38"/>
      <c r="AH84" s="38"/>
    </row>
    <row r="85" spans="1:34" ht="123" customHeight="1" x14ac:dyDescent="0.25">
      <c r="A85" s="78"/>
      <c r="B85" s="28"/>
      <c r="C85" s="79"/>
      <c r="D85" s="28"/>
      <c r="E85" s="66"/>
      <c r="F85" s="27"/>
      <c r="G85" s="27"/>
      <c r="H85" s="28"/>
      <c r="I85" s="27"/>
      <c r="J85" s="27"/>
      <c r="K85" s="27"/>
      <c r="L85" s="69"/>
      <c r="M85" s="62">
        <f ca="1">+(YEAR(TODAY())-YEAR(G85))</f>
        <v>124</v>
      </c>
      <c r="N85" s="62">
        <f t="shared" ref="N85:O92" ca="1" si="8">+(YEAR(TODAY())-YEAR(J85))</f>
        <v>124</v>
      </c>
      <c r="O85" s="62">
        <f t="shared" ca="1" si="8"/>
        <v>124</v>
      </c>
      <c r="P85" s="88"/>
      <c r="Q85" s="88"/>
      <c r="R85" s="88"/>
      <c r="S85" s="88"/>
      <c r="T85" s="89"/>
      <c r="U85" s="89"/>
      <c r="V85" s="89"/>
      <c r="W85" s="89"/>
      <c r="X85" s="90"/>
      <c r="Y85" s="91"/>
      <c r="Z85" s="84">
        <f>+SUM(Tabla13[[#This Row],[FITO KGR. DECOMISADO]:[ACUI KGR. DECOMISADO]])</f>
        <v>0</v>
      </c>
      <c r="AA85" s="34"/>
      <c r="AB85" s="34"/>
      <c r="AC85" s="34"/>
      <c r="AD85" s="35"/>
      <c r="AE85" s="36"/>
      <c r="AF85" s="37"/>
      <c r="AG85" s="38"/>
      <c r="AH85" s="38"/>
    </row>
    <row r="86" spans="1:34" ht="123" customHeight="1" x14ac:dyDescent="0.25">
      <c r="A86" s="78"/>
      <c r="B86" s="28"/>
      <c r="C86" s="79"/>
      <c r="D86" s="28"/>
      <c r="E86" s="66"/>
      <c r="F86" s="27"/>
      <c r="G86" s="27"/>
      <c r="H86" s="28"/>
      <c r="I86" s="27"/>
      <c r="J86" s="27"/>
      <c r="K86" s="27"/>
      <c r="L86" s="69"/>
      <c r="M86" s="62">
        <f ca="1">+(YEAR(TODAY())-YEAR(G86))</f>
        <v>124</v>
      </c>
      <c r="N86" s="62">
        <f t="shared" ca="1" si="8"/>
        <v>124</v>
      </c>
      <c r="O86" s="62">
        <f t="shared" ca="1" si="8"/>
        <v>124</v>
      </c>
      <c r="P86" s="88"/>
      <c r="Q86" s="88"/>
      <c r="R86" s="88"/>
      <c r="S86" s="88"/>
      <c r="T86" s="89"/>
      <c r="U86" s="89"/>
      <c r="V86" s="89"/>
      <c r="W86" s="89"/>
      <c r="X86" s="90"/>
      <c r="Y86" s="91"/>
      <c r="Z86" s="84">
        <f>+SUM(Tabla13[[#This Row],[FITO KGR. DECOMISADO]:[ACUI KGR. DECOMISADO]])</f>
        <v>0</v>
      </c>
      <c r="AA86" s="34"/>
      <c r="AB86" s="34"/>
      <c r="AC86" s="34"/>
      <c r="AD86" s="35"/>
      <c r="AE86" s="36"/>
      <c r="AF86" s="37"/>
      <c r="AG86" s="38"/>
      <c r="AH86" s="38"/>
    </row>
    <row r="87" spans="1:34" s="225" customFormat="1" ht="123" customHeight="1" x14ac:dyDescent="0.25">
      <c r="A87" s="78"/>
      <c r="B87" s="28"/>
      <c r="C87" s="79"/>
      <c r="D87" s="28"/>
      <c r="E87" s="66"/>
      <c r="F87" s="27"/>
      <c r="G87" s="27"/>
      <c r="H87" s="28"/>
      <c r="I87" s="27"/>
      <c r="J87" s="27"/>
      <c r="K87" s="27"/>
      <c r="L87" s="69"/>
      <c r="M87" s="62">
        <f t="shared" ref="M87:M88" ca="1" si="9">+(YEAR(TODAY())-YEAR(G87))</f>
        <v>124</v>
      </c>
      <c r="N87" s="62">
        <f t="shared" ref="N87:N88" ca="1" si="10">+(YEAR(TODAY())-YEAR(J87))</f>
        <v>124</v>
      </c>
      <c r="O87" s="62">
        <f t="shared" ref="O87:O88" ca="1" si="11">+(YEAR(TODAY())-YEAR(K87))</f>
        <v>124</v>
      </c>
      <c r="P87" s="88"/>
      <c r="Q87" s="88"/>
      <c r="R87" s="88"/>
      <c r="S87" s="88"/>
      <c r="T87" s="89"/>
      <c r="U87" s="89"/>
      <c r="V87" s="89"/>
      <c r="W87" s="89"/>
      <c r="X87" s="90"/>
      <c r="Y87" s="91"/>
      <c r="Z87" s="84">
        <f>+SUM(Tabla13[[#This Row],[FITO KGR. DECOMISADO]:[ACUI KGR. DECOMISADO]])</f>
        <v>0</v>
      </c>
      <c r="AA87" s="34"/>
      <c r="AB87" s="34"/>
      <c r="AC87" s="34"/>
      <c r="AD87" s="35"/>
      <c r="AE87" s="36"/>
      <c r="AF87" s="37"/>
      <c r="AG87" s="38"/>
      <c r="AH87" s="38"/>
    </row>
    <row r="88" spans="1:34" s="225" customFormat="1" ht="123" customHeight="1" x14ac:dyDescent="0.25">
      <c r="A88" s="78"/>
      <c r="B88" s="28"/>
      <c r="C88" s="79"/>
      <c r="D88" s="28"/>
      <c r="E88" s="66"/>
      <c r="F88" s="27"/>
      <c r="G88" s="27"/>
      <c r="H88" s="28"/>
      <c r="I88" s="27"/>
      <c r="J88" s="27"/>
      <c r="K88" s="27"/>
      <c r="L88" s="69"/>
      <c r="M88" s="62">
        <f t="shared" ca="1" si="9"/>
        <v>124</v>
      </c>
      <c r="N88" s="62">
        <f t="shared" ca="1" si="10"/>
        <v>124</v>
      </c>
      <c r="O88" s="62">
        <f t="shared" ca="1" si="11"/>
        <v>124</v>
      </c>
      <c r="P88" s="88"/>
      <c r="Q88" s="88"/>
      <c r="R88" s="88"/>
      <c r="S88" s="88"/>
      <c r="T88" s="89"/>
      <c r="U88" s="89"/>
      <c r="V88" s="89"/>
      <c r="W88" s="89"/>
      <c r="X88" s="90"/>
      <c r="Y88" s="91"/>
      <c r="Z88" s="84">
        <f>+SUM(Tabla13[[#This Row],[FITO KGR. DECOMISADO]:[ACUI KGR. DECOMISADO]])</f>
        <v>0</v>
      </c>
      <c r="AA88" s="34"/>
      <c r="AB88" s="34"/>
      <c r="AC88" s="34"/>
      <c r="AD88" s="35"/>
      <c r="AE88" s="36"/>
      <c r="AF88" s="37"/>
      <c r="AG88" s="38"/>
      <c r="AH88" s="38"/>
    </row>
    <row r="89" spans="1:34" s="225" customFormat="1" ht="123" customHeight="1" x14ac:dyDescent="0.25">
      <c r="A89" s="78"/>
      <c r="B89" s="28"/>
      <c r="C89" s="79"/>
      <c r="D89" s="28"/>
      <c r="E89" s="66"/>
      <c r="F89" s="27"/>
      <c r="G89" s="27"/>
      <c r="H89" s="28"/>
      <c r="I89" s="27"/>
      <c r="J89" s="27"/>
      <c r="K89" s="27"/>
      <c r="L89" s="69"/>
      <c r="M89" s="62">
        <f t="shared" ref="M89:M90" ca="1" si="12">+(YEAR(TODAY())-YEAR(G89))</f>
        <v>124</v>
      </c>
      <c r="N89" s="62">
        <f t="shared" ref="N89:N90" ca="1" si="13">+(YEAR(TODAY())-YEAR(J89))</f>
        <v>124</v>
      </c>
      <c r="O89" s="62">
        <f t="shared" ref="O89:O90" ca="1" si="14">+(YEAR(TODAY())-YEAR(K89))</f>
        <v>124</v>
      </c>
      <c r="P89" s="88"/>
      <c r="Q89" s="88"/>
      <c r="R89" s="88"/>
      <c r="S89" s="88"/>
      <c r="T89" s="89"/>
      <c r="U89" s="89"/>
      <c r="V89" s="89"/>
      <c r="W89" s="89"/>
      <c r="X89" s="90"/>
      <c r="Y89" s="91"/>
      <c r="Z89" s="84">
        <f>+SUM(Tabla13[[#This Row],[FITO KGR. DECOMISADO]:[ACUI KGR. DECOMISADO]])</f>
        <v>0</v>
      </c>
      <c r="AA89" s="34"/>
      <c r="AB89" s="34"/>
      <c r="AC89" s="34"/>
      <c r="AD89" s="35"/>
      <c r="AE89" s="36"/>
      <c r="AF89" s="37"/>
      <c r="AG89" s="38"/>
      <c r="AH89" s="38"/>
    </row>
    <row r="90" spans="1:34" s="225" customFormat="1" ht="123" customHeight="1" x14ac:dyDescent="0.25">
      <c r="A90" s="78"/>
      <c r="B90" s="28"/>
      <c r="C90" s="79"/>
      <c r="D90" s="28"/>
      <c r="E90" s="66"/>
      <c r="F90" s="27"/>
      <c r="G90" s="27"/>
      <c r="H90" s="28"/>
      <c r="I90" s="27"/>
      <c r="J90" s="27"/>
      <c r="K90" s="27"/>
      <c r="L90" s="69"/>
      <c r="M90" s="62">
        <f t="shared" ca="1" si="12"/>
        <v>124</v>
      </c>
      <c r="N90" s="62">
        <f t="shared" ca="1" si="13"/>
        <v>124</v>
      </c>
      <c r="O90" s="62">
        <f t="shared" ca="1" si="14"/>
        <v>124</v>
      </c>
      <c r="P90" s="88"/>
      <c r="Q90" s="88"/>
      <c r="R90" s="88"/>
      <c r="S90" s="88"/>
      <c r="T90" s="89"/>
      <c r="U90" s="89"/>
      <c r="V90" s="89"/>
      <c r="W90" s="89"/>
      <c r="X90" s="90"/>
      <c r="Y90" s="91"/>
      <c r="Z90" s="84">
        <f>+SUM(Tabla13[[#This Row],[FITO KGR. DECOMISADO]:[ACUI KGR. DECOMISADO]])</f>
        <v>0</v>
      </c>
      <c r="AA90" s="34"/>
      <c r="AB90" s="34"/>
      <c r="AC90" s="34"/>
      <c r="AD90" s="35"/>
      <c r="AE90" s="36"/>
      <c r="AF90" s="37"/>
      <c r="AG90" s="38"/>
      <c r="AH90" s="38"/>
    </row>
    <row r="91" spans="1:34" s="225" customFormat="1" ht="123" customHeight="1" x14ac:dyDescent="0.25">
      <c r="A91" s="78"/>
      <c r="B91" s="28"/>
      <c r="C91" s="79"/>
      <c r="D91" s="28"/>
      <c r="E91" s="66"/>
      <c r="F91" s="27"/>
      <c r="G91" s="27"/>
      <c r="H91" s="28"/>
      <c r="I91" s="27"/>
      <c r="J91" s="27"/>
      <c r="K91" s="27"/>
      <c r="L91" s="69"/>
      <c r="M91" s="62">
        <f ca="1">+(YEAR(TODAY())-YEAR(G91))</f>
        <v>124</v>
      </c>
      <c r="N91" s="62">
        <f t="shared" ca="1" si="8"/>
        <v>124</v>
      </c>
      <c r="O91" s="62">
        <f t="shared" ca="1" si="8"/>
        <v>124</v>
      </c>
      <c r="P91" s="88"/>
      <c r="Q91" s="88"/>
      <c r="R91" s="88"/>
      <c r="S91" s="88"/>
      <c r="T91" s="89"/>
      <c r="U91" s="89"/>
      <c r="V91" s="89"/>
      <c r="W91" s="89"/>
      <c r="X91" s="90"/>
      <c r="Y91" s="91"/>
      <c r="Z91" s="84">
        <f>+SUM(Tabla13[[#This Row],[FITO KGR. DECOMISADO]:[ACUI KGR. DECOMISADO]])</f>
        <v>0</v>
      </c>
      <c r="AA91" s="34"/>
      <c r="AB91" s="34"/>
      <c r="AC91" s="34"/>
      <c r="AD91" s="35"/>
      <c r="AE91" s="36"/>
      <c r="AF91" s="37"/>
      <c r="AG91" s="38"/>
      <c r="AH91" s="38"/>
    </row>
    <row r="92" spans="1:34" s="225" customFormat="1" ht="123" customHeight="1" x14ac:dyDescent="0.25">
      <c r="A92" s="78"/>
      <c r="B92" s="28"/>
      <c r="C92" s="79"/>
      <c r="D92" s="28"/>
      <c r="E92" s="66"/>
      <c r="F92" s="27"/>
      <c r="G92" s="27"/>
      <c r="H92" s="28"/>
      <c r="I92" s="27"/>
      <c r="J92" s="27"/>
      <c r="K92" s="27"/>
      <c r="L92" s="69"/>
      <c r="M92" s="62">
        <f ca="1">+(YEAR(TODAY())-YEAR(G92))</f>
        <v>124</v>
      </c>
      <c r="N92" s="62">
        <f t="shared" ca="1" si="8"/>
        <v>124</v>
      </c>
      <c r="O92" s="62">
        <f t="shared" ca="1" si="8"/>
        <v>124</v>
      </c>
      <c r="P92" s="88"/>
      <c r="Q92" s="88"/>
      <c r="R92" s="88"/>
      <c r="S92" s="88"/>
      <c r="T92" s="89"/>
      <c r="U92" s="89"/>
      <c r="V92" s="89"/>
      <c r="W92" s="89"/>
      <c r="X92" s="90"/>
      <c r="Y92" s="91"/>
      <c r="Z92" s="84">
        <f>+SUM(Tabla13[[#This Row],[FITO KGR. DECOMISADO]:[ACUI KGR. DECOMISADO]])</f>
        <v>0</v>
      </c>
      <c r="AA92" s="34"/>
      <c r="AB92" s="34"/>
      <c r="AC92" s="34"/>
      <c r="AD92" s="35"/>
      <c r="AE92" s="36"/>
      <c r="AF92" s="37"/>
      <c r="AG92" s="38"/>
      <c r="AH92" s="38"/>
    </row>
    <row r="93" spans="1:34" ht="18" x14ac:dyDescent="0.25">
      <c r="A93" s="85"/>
      <c r="B93" s="86"/>
      <c r="C93" s="87"/>
      <c r="D93" s="86"/>
      <c r="E93" s="92"/>
      <c r="F93" s="93"/>
      <c r="G93" s="93"/>
      <c r="H93" s="86"/>
      <c r="I93" s="93"/>
      <c r="J93" s="93"/>
      <c r="K93" s="93"/>
      <c r="L93" s="94"/>
      <c r="M93" s="95"/>
      <c r="N93" s="95"/>
      <c r="O93" s="95"/>
      <c r="P93" s="96">
        <f>+SUM(Tabla13[MARCAJES POSITIVOS])</f>
        <v>21962</v>
      </c>
      <c r="Q93" s="96">
        <f>+SUM(Tabla13[FITO DETECTADO])</f>
        <v>12371</v>
      </c>
      <c r="R93" s="96">
        <f>+SUM(Tabla13[ZOO DETECTADO])</f>
        <v>9460</v>
      </c>
      <c r="S93" s="96">
        <f>+SUM(Tabla13[ACUI DETECTADO])</f>
        <v>142</v>
      </c>
      <c r="T93" s="96">
        <f>+SUM(Tabla13[FITO KGR. DECOMISADO])</f>
        <v>10321.6734</v>
      </c>
      <c r="U93" s="96">
        <f>+SUM(Tabla13[ZOO KGR. DECOMISADO])</f>
        <v>12706.906200000007</v>
      </c>
      <c r="V93" s="96">
        <f>+SUM(Tabla13[ACUI KGR. DECOMISADO])</f>
        <v>30.009999999999998</v>
      </c>
      <c r="W93" s="96">
        <f>+SUM(Tabla13[MARCAJES NEGATIVOS])</f>
        <v>1892</v>
      </c>
      <c r="X93" s="97">
        <f>+Tabla13[[#Totals],[MARCAJES POSITIVOS]]/Tabla13[[#Totals],[EQUIPAJES MARCADOS  ]]</f>
        <v>0.92068416198541125</v>
      </c>
      <c r="Y93" s="96">
        <f>+SUM(Tabla13[[EQUIPAJES MARCADOS  ]])</f>
        <v>23854</v>
      </c>
      <c r="Z93" s="96">
        <f>+SUM(Tabla13[KG TOTALES DECOMISADOS])</f>
        <v>23058.589599999988</v>
      </c>
      <c r="AA93" s="98"/>
      <c r="AB93" s="98"/>
      <c r="AC93" s="98"/>
      <c r="AD93" s="99"/>
      <c r="AE93" s="100"/>
      <c r="AF93" s="101"/>
      <c r="AG93" s="102"/>
      <c r="AH93" s="102"/>
    </row>
    <row r="94" spans="1:34" x14ac:dyDescent="0.3">
      <c r="O94" s="105"/>
      <c r="P94" s="105"/>
      <c r="Q94" s="105"/>
      <c r="R94" s="105"/>
      <c r="S94" s="105"/>
      <c r="T94" s="105"/>
      <c r="U94" s="105"/>
      <c r="V94" s="105"/>
      <c r="W94" s="105"/>
      <c r="X94" s="106"/>
      <c r="Y94" s="105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46"/>
  <sheetViews>
    <sheetView zoomScale="70" zoomScaleNormal="70" workbookViewId="0">
      <pane xSplit="5" ySplit="1" topLeftCell="F80" activePane="bottomRight" state="frozen"/>
      <selection activeCell="H4" sqref="H4"/>
      <selection pane="topRight" activeCell="H4" sqref="H4"/>
      <selection pane="bottomLeft" activeCell="H4" sqref="H4"/>
      <selection pane="bottomRight" activeCell="A90" sqref="A89:XFD90"/>
    </sheetView>
  </sheetViews>
  <sheetFormatPr baseColWidth="10" defaultRowHeight="18.75" x14ac:dyDescent="0.25"/>
  <cols>
    <col min="1" max="1" width="11.42578125" style="233"/>
    <col min="2" max="2" width="19.5703125" style="233" customWidth="1"/>
    <col min="3" max="3" width="11.42578125" style="233"/>
    <col min="4" max="4" width="26.85546875" style="245" customWidth="1"/>
    <col min="5" max="5" width="27.42578125" style="243" customWidth="1"/>
    <col min="6" max="6" width="17.140625" style="244" customWidth="1"/>
    <col min="7" max="7" width="15.28515625" style="233" customWidth="1"/>
    <col min="8" max="8" width="23.7109375" style="233" customWidth="1"/>
    <col min="9" max="10" width="11.42578125" style="244"/>
    <col min="11" max="11" width="11.42578125" style="233" customWidth="1"/>
    <col min="12" max="12" width="32" style="233" customWidth="1"/>
    <col min="13" max="16" width="11.42578125" style="233"/>
    <col min="17" max="17" width="0.140625" style="233" customWidth="1"/>
    <col min="18" max="19" width="11.42578125" style="233" hidden="1" customWidth="1"/>
    <col min="20" max="24" width="11.42578125" style="233"/>
    <col min="25" max="25" width="17.7109375" style="233" customWidth="1"/>
    <col min="26" max="26" width="14.5703125" style="233" customWidth="1"/>
    <col min="27" max="27" width="33.140625" style="233" bestFit="1" customWidth="1"/>
    <col min="28" max="29" width="11.42578125" style="233"/>
    <col min="30" max="30" width="22.85546875" style="108" customWidth="1"/>
    <col min="31" max="31" width="27.42578125" style="108" customWidth="1"/>
    <col min="32" max="32" width="33.85546875" style="108" customWidth="1"/>
    <col min="33" max="33" width="28.5703125" style="233" customWidth="1"/>
    <col min="34" max="34" width="34.85546875" style="233" customWidth="1"/>
    <col min="35" max="16384" width="11.42578125" style="233"/>
  </cols>
  <sheetData>
    <row r="1" spans="1:34" s="8" customFormat="1" ht="19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4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9" t="s">
        <v>34</v>
      </c>
      <c r="B2" s="9" t="s">
        <v>35</v>
      </c>
      <c r="C2" s="10" t="s">
        <v>35</v>
      </c>
      <c r="D2" s="9" t="s">
        <v>36</v>
      </c>
      <c r="E2" s="9" t="s">
        <v>36</v>
      </c>
      <c r="F2" s="9" t="s">
        <v>37</v>
      </c>
      <c r="G2" s="11">
        <v>42281</v>
      </c>
      <c r="H2" s="9" t="s">
        <v>38</v>
      </c>
      <c r="I2" s="9" t="s">
        <v>39</v>
      </c>
      <c r="J2" s="11">
        <v>43451</v>
      </c>
      <c r="K2" s="11">
        <v>44515</v>
      </c>
      <c r="L2" s="12" t="s">
        <v>40</v>
      </c>
      <c r="M2" s="13">
        <f t="shared" ref="M2" ca="1" si="0">+(YEAR(TODAY())-YEAR(G2))</f>
        <v>9</v>
      </c>
      <c r="N2" s="13">
        <f t="shared" ref="N2:O2" ca="1" si="1">+(YEAR(TODAY())-YEAR(J2))</f>
        <v>6</v>
      </c>
      <c r="O2" s="13">
        <f t="shared" ca="1" si="1"/>
        <v>3</v>
      </c>
      <c r="P2" s="109">
        <v>75</v>
      </c>
      <c r="Q2" s="109">
        <v>33</v>
      </c>
      <c r="R2" s="109">
        <v>42</v>
      </c>
      <c r="S2" s="109">
        <v>0</v>
      </c>
      <c r="T2" s="110">
        <v>13.179999999999998</v>
      </c>
      <c r="U2" s="110">
        <v>20.32</v>
      </c>
      <c r="V2" s="110">
        <v>0</v>
      </c>
      <c r="W2" s="110">
        <v>2</v>
      </c>
      <c r="X2" s="111">
        <v>0.97402597402597402</v>
      </c>
      <c r="Y2" s="112">
        <v>77</v>
      </c>
      <c r="Z2" s="231">
        <f>+SUM(Tabla134[[#This Row],[FITO KGR. DECOMISADO]:[ACUI KGR. DECOMISADO]])</f>
        <v>33.5</v>
      </c>
      <c r="AA2" s="113">
        <v>0.94444444444444442</v>
      </c>
      <c r="AB2" s="114" t="s">
        <v>41</v>
      </c>
      <c r="AC2" s="115" t="s">
        <v>41</v>
      </c>
      <c r="AD2" s="116" t="s">
        <v>42</v>
      </c>
      <c r="AE2" s="117"/>
      <c r="AF2" s="117"/>
      <c r="AG2" s="232"/>
      <c r="AH2" s="232"/>
    </row>
    <row r="3" spans="1:34" ht="114.75" customHeight="1" x14ac:dyDescent="0.25">
      <c r="A3" s="23" t="s">
        <v>34</v>
      </c>
      <c r="B3" s="23" t="s">
        <v>43</v>
      </c>
      <c r="C3" s="24" t="s">
        <v>44</v>
      </c>
      <c r="D3" s="23" t="s">
        <v>45</v>
      </c>
      <c r="E3" s="25"/>
      <c r="F3" s="26" t="s">
        <v>46</v>
      </c>
      <c r="G3" s="27">
        <v>43800</v>
      </c>
      <c r="H3" s="28" t="s">
        <v>47</v>
      </c>
      <c r="I3" s="28" t="s">
        <v>48</v>
      </c>
      <c r="J3" s="27">
        <v>44533</v>
      </c>
      <c r="K3" s="27">
        <v>44900</v>
      </c>
      <c r="L3" s="29" t="s">
        <v>49</v>
      </c>
      <c r="M3" s="13">
        <f t="shared" ref="M3:M66" ca="1" si="2">+(YEAR(TODAY())-YEAR(G3))</f>
        <v>5</v>
      </c>
      <c r="N3" s="13">
        <f t="shared" ref="N3:N66" ca="1" si="3">+(YEAR(TODAY())-YEAR(J3))</f>
        <v>3</v>
      </c>
      <c r="O3" s="13">
        <f t="shared" ref="O3:O66" ca="1" si="4">+(YEAR(TODAY())-YEAR(K3))</f>
        <v>2</v>
      </c>
      <c r="P3" s="118">
        <v>226</v>
      </c>
      <c r="Q3" s="118">
        <v>226</v>
      </c>
      <c r="R3" s="118">
        <v>0</v>
      </c>
      <c r="S3" s="118">
        <v>0</v>
      </c>
      <c r="T3" s="119">
        <v>114</v>
      </c>
      <c r="U3" s="119">
        <v>0</v>
      </c>
      <c r="V3" s="119">
        <v>0</v>
      </c>
      <c r="W3" s="119">
        <v>75</v>
      </c>
      <c r="X3" s="120">
        <v>0.75083056478405319</v>
      </c>
      <c r="Y3" s="121">
        <v>301</v>
      </c>
      <c r="Z3" s="234">
        <f>+SUM(Tabla134[[#This Row],[FITO KGR. DECOMISADO]:[ACUI KGR. DECOMISADO]])</f>
        <v>114</v>
      </c>
      <c r="AA3" s="34"/>
      <c r="AB3" s="122"/>
      <c r="AC3" s="123"/>
      <c r="AD3" s="124"/>
      <c r="AE3" s="125"/>
      <c r="AF3" s="125"/>
      <c r="AG3" s="235"/>
      <c r="AH3" s="235"/>
    </row>
    <row r="4" spans="1:34" ht="114.75" customHeight="1" x14ac:dyDescent="0.25">
      <c r="A4" s="39" t="s">
        <v>34</v>
      </c>
      <c r="B4" s="39" t="s">
        <v>50</v>
      </c>
      <c r="C4" s="24" t="s">
        <v>51</v>
      </c>
      <c r="D4" s="39" t="s">
        <v>52</v>
      </c>
      <c r="E4" s="40" t="s">
        <v>52</v>
      </c>
      <c r="F4" s="39" t="s">
        <v>53</v>
      </c>
      <c r="G4" s="41">
        <v>41518</v>
      </c>
      <c r="H4" s="39" t="s">
        <v>54</v>
      </c>
      <c r="I4" s="39" t="s">
        <v>55</v>
      </c>
      <c r="J4" s="41">
        <v>41911</v>
      </c>
      <c r="K4" s="41">
        <v>44067</v>
      </c>
      <c r="L4" s="29" t="s">
        <v>56</v>
      </c>
      <c r="M4" s="13">
        <f t="shared" ca="1" si="2"/>
        <v>11</v>
      </c>
      <c r="N4" s="13">
        <f t="shared" ca="1" si="3"/>
        <v>10</v>
      </c>
      <c r="O4" s="13">
        <f t="shared" ca="1" si="4"/>
        <v>4</v>
      </c>
      <c r="P4" s="118">
        <v>149</v>
      </c>
      <c r="Q4" s="118">
        <v>117</v>
      </c>
      <c r="R4" s="118">
        <v>31</v>
      </c>
      <c r="S4" s="118">
        <v>1</v>
      </c>
      <c r="T4" s="119">
        <v>1394.3000000000002</v>
      </c>
      <c r="U4" s="119">
        <v>412.9</v>
      </c>
      <c r="V4" s="119">
        <v>3</v>
      </c>
      <c r="W4" s="119">
        <v>3</v>
      </c>
      <c r="X4" s="126">
        <v>0.98026315789473684</v>
      </c>
      <c r="Y4" s="121">
        <v>152</v>
      </c>
      <c r="Z4" s="231">
        <f>+SUM(Tabla134[[#This Row],[FITO KGR. DECOMISADO]:[ACUI KGR. DECOMISADO]])</f>
        <v>1810.2000000000003</v>
      </c>
      <c r="AA4" s="127">
        <v>1</v>
      </c>
      <c r="AB4" s="128" t="s">
        <v>41</v>
      </c>
      <c r="AC4" s="129" t="s">
        <v>41</v>
      </c>
      <c r="AD4" s="130" t="s">
        <v>57</v>
      </c>
      <c r="AE4" s="125"/>
      <c r="AF4" s="125"/>
      <c r="AG4" s="235"/>
      <c r="AH4" s="235"/>
    </row>
    <row r="5" spans="1:34" ht="114.75" customHeight="1" x14ac:dyDescent="0.25">
      <c r="A5" s="75" t="s">
        <v>34</v>
      </c>
      <c r="B5" s="75" t="s">
        <v>50</v>
      </c>
      <c r="C5" s="75" t="s">
        <v>51</v>
      </c>
      <c r="D5" s="229" t="s">
        <v>58</v>
      </c>
      <c r="E5" s="44"/>
      <c r="F5" s="28" t="s">
        <v>59</v>
      </c>
      <c r="G5" s="27">
        <v>43464</v>
      </c>
      <c r="H5" s="45" t="s">
        <v>60</v>
      </c>
      <c r="I5" s="46" t="s">
        <v>55</v>
      </c>
      <c r="J5" s="47">
        <v>44669</v>
      </c>
      <c r="K5" s="47">
        <v>44669</v>
      </c>
      <c r="L5" s="48" t="s">
        <v>61</v>
      </c>
      <c r="M5" s="13">
        <f t="shared" ca="1" si="2"/>
        <v>6</v>
      </c>
      <c r="N5" s="13">
        <f t="shared" ca="1" si="3"/>
        <v>2</v>
      </c>
      <c r="O5" s="13">
        <f t="shared" ca="1" si="4"/>
        <v>2</v>
      </c>
      <c r="P5" s="118"/>
      <c r="Q5" s="118"/>
      <c r="R5" s="118"/>
      <c r="S5" s="118"/>
      <c r="T5" s="119"/>
      <c r="U5" s="119"/>
      <c r="V5" s="119"/>
      <c r="W5" s="119"/>
      <c r="X5" s="120"/>
      <c r="Y5" s="121"/>
      <c r="Z5" s="231">
        <f>+SUM(Tabla134[[#This Row],[FITO KGR. DECOMISADO]:[ACUI KGR. DECOMISADO]])</f>
        <v>0</v>
      </c>
      <c r="AA5" s="34"/>
      <c r="AB5" s="122"/>
      <c r="AC5" s="123"/>
      <c r="AD5" s="124"/>
      <c r="AE5" s="125"/>
      <c r="AF5" s="125"/>
      <c r="AG5" s="235"/>
      <c r="AH5" s="235"/>
    </row>
    <row r="6" spans="1:34" ht="114.75" customHeight="1" x14ac:dyDescent="0.25">
      <c r="A6" s="49" t="s">
        <v>34</v>
      </c>
      <c r="B6" s="49" t="s">
        <v>50</v>
      </c>
      <c r="C6" s="49" t="s">
        <v>51</v>
      </c>
      <c r="D6" s="23" t="s">
        <v>62</v>
      </c>
      <c r="E6" s="50"/>
      <c r="F6" s="23" t="s">
        <v>46</v>
      </c>
      <c r="G6" s="51">
        <v>44228</v>
      </c>
      <c r="H6" s="28" t="s">
        <v>63</v>
      </c>
      <c r="I6" s="28" t="s">
        <v>64</v>
      </c>
      <c r="J6" s="27">
        <v>44462</v>
      </c>
      <c r="K6" s="27">
        <v>44900</v>
      </c>
      <c r="L6" s="29" t="s">
        <v>65</v>
      </c>
      <c r="M6" s="13">
        <f t="shared" ca="1" si="2"/>
        <v>3</v>
      </c>
      <c r="N6" s="13">
        <f t="shared" ca="1" si="3"/>
        <v>3</v>
      </c>
      <c r="O6" s="13">
        <f t="shared" ca="1" si="4"/>
        <v>2</v>
      </c>
      <c r="P6" s="118">
        <v>56</v>
      </c>
      <c r="Q6" s="118">
        <v>35</v>
      </c>
      <c r="R6" s="118">
        <v>21</v>
      </c>
      <c r="S6" s="118">
        <v>0</v>
      </c>
      <c r="T6" s="119">
        <v>486.86</v>
      </c>
      <c r="U6" s="119">
        <v>270.11</v>
      </c>
      <c r="V6" s="119">
        <v>0</v>
      </c>
      <c r="W6" s="119">
        <v>0</v>
      </c>
      <c r="X6" s="120">
        <v>1</v>
      </c>
      <c r="Y6" s="121">
        <v>56</v>
      </c>
      <c r="Z6" s="234">
        <f>+SUM(Tabla134[[#This Row],[FITO KGR. DECOMISADO]:[ACUI KGR. DECOMISADO]])</f>
        <v>756.97</v>
      </c>
      <c r="AA6" s="34"/>
      <c r="AB6" s="122"/>
      <c r="AC6" s="123"/>
      <c r="AD6" s="124"/>
      <c r="AE6" s="125"/>
      <c r="AF6" s="125"/>
      <c r="AG6" s="235"/>
      <c r="AH6" s="235"/>
    </row>
    <row r="7" spans="1:34" ht="114.75" customHeight="1" x14ac:dyDescent="0.25">
      <c r="A7" s="9" t="s">
        <v>34</v>
      </c>
      <c r="B7" s="39" t="s">
        <v>66</v>
      </c>
      <c r="C7" s="24" t="s">
        <v>67</v>
      </c>
      <c r="D7" s="39" t="s">
        <v>68</v>
      </c>
      <c r="E7" s="39" t="s">
        <v>68</v>
      </c>
      <c r="F7" s="39" t="s">
        <v>69</v>
      </c>
      <c r="G7" s="41">
        <v>42473</v>
      </c>
      <c r="H7" s="39" t="s">
        <v>70</v>
      </c>
      <c r="I7" s="39" t="s">
        <v>55</v>
      </c>
      <c r="J7" s="41">
        <v>43017</v>
      </c>
      <c r="K7" s="41">
        <v>43458</v>
      </c>
      <c r="L7" s="29" t="s">
        <v>71</v>
      </c>
      <c r="M7" s="13">
        <f t="shared" ca="1" si="2"/>
        <v>8</v>
      </c>
      <c r="N7" s="13">
        <f t="shared" ca="1" si="3"/>
        <v>7</v>
      </c>
      <c r="O7" s="13">
        <f t="shared" ca="1" si="4"/>
        <v>6</v>
      </c>
      <c r="P7" s="118">
        <v>167</v>
      </c>
      <c r="Q7" s="118">
        <v>93</v>
      </c>
      <c r="R7" s="118">
        <v>74</v>
      </c>
      <c r="S7" s="118">
        <v>0</v>
      </c>
      <c r="T7" s="119">
        <v>102.00000000000001</v>
      </c>
      <c r="U7" s="119">
        <v>4.45</v>
      </c>
      <c r="V7" s="119">
        <v>0</v>
      </c>
      <c r="W7" s="119">
        <v>0</v>
      </c>
      <c r="X7" s="126">
        <v>1</v>
      </c>
      <c r="Y7" s="121">
        <v>167</v>
      </c>
      <c r="Z7" s="231">
        <f>+SUM(Tabla134[[#This Row],[FITO KGR. DECOMISADO]:[ACUI KGR. DECOMISADO]])</f>
        <v>106.45000000000002</v>
      </c>
      <c r="AA7" s="127">
        <v>1</v>
      </c>
      <c r="AB7" s="128" t="s">
        <v>41</v>
      </c>
      <c r="AC7" s="129" t="s">
        <v>41</v>
      </c>
      <c r="AD7" s="130"/>
      <c r="AE7" s="125"/>
      <c r="AF7" s="125"/>
      <c r="AG7" s="235"/>
      <c r="AH7" s="235"/>
    </row>
    <row r="8" spans="1:34" ht="114.75" customHeight="1" x14ac:dyDescent="0.25">
      <c r="A8" s="39" t="s">
        <v>34</v>
      </c>
      <c r="B8" s="9" t="s">
        <v>66</v>
      </c>
      <c r="C8" s="24" t="s">
        <v>67</v>
      </c>
      <c r="D8" s="9" t="s">
        <v>72</v>
      </c>
      <c r="E8" s="9" t="s">
        <v>72</v>
      </c>
      <c r="F8" s="9" t="s">
        <v>73</v>
      </c>
      <c r="G8" s="11">
        <v>42902</v>
      </c>
      <c r="H8" s="9" t="s">
        <v>74</v>
      </c>
      <c r="I8" s="9" t="s">
        <v>55</v>
      </c>
      <c r="J8" s="11">
        <v>43612</v>
      </c>
      <c r="K8" s="11">
        <v>44389</v>
      </c>
      <c r="L8" s="12" t="s">
        <v>75</v>
      </c>
      <c r="M8" s="13">
        <f t="shared" ca="1" si="2"/>
        <v>7</v>
      </c>
      <c r="N8" s="13">
        <f t="shared" ca="1" si="3"/>
        <v>5</v>
      </c>
      <c r="O8" s="13">
        <f t="shared" ca="1" si="4"/>
        <v>3</v>
      </c>
      <c r="P8" s="109">
        <v>80</v>
      </c>
      <c r="Q8" s="109">
        <v>50</v>
      </c>
      <c r="R8" s="109">
        <v>25</v>
      </c>
      <c r="S8" s="109">
        <v>5</v>
      </c>
      <c r="T8" s="110">
        <v>25.449999999999996</v>
      </c>
      <c r="U8" s="110">
        <v>1.9000000000000001</v>
      </c>
      <c r="V8" s="110">
        <v>0</v>
      </c>
      <c r="W8" s="110">
        <v>17</v>
      </c>
      <c r="X8" s="111">
        <v>0.82474226804123707</v>
      </c>
      <c r="Y8" s="112">
        <v>97</v>
      </c>
      <c r="Z8" s="231">
        <f>+SUM(Tabla134[[#This Row],[FITO KGR. DECOMISADO]:[ACUI KGR. DECOMISADO]])</f>
        <v>27.349999999999994</v>
      </c>
      <c r="AA8" s="113">
        <v>0.79610000000000003</v>
      </c>
      <c r="AB8" s="114" t="s">
        <v>76</v>
      </c>
      <c r="AC8" s="115" t="s">
        <v>41</v>
      </c>
      <c r="AD8" s="116"/>
      <c r="AE8" s="117"/>
      <c r="AF8" s="117"/>
      <c r="AG8" s="232"/>
      <c r="AH8" s="232"/>
    </row>
    <row r="9" spans="1:34" ht="114.75" customHeight="1" x14ac:dyDescent="0.25">
      <c r="A9" s="9" t="s">
        <v>34</v>
      </c>
      <c r="B9" s="39" t="s">
        <v>66</v>
      </c>
      <c r="C9" s="24" t="s">
        <v>67</v>
      </c>
      <c r="D9" s="39" t="s">
        <v>77</v>
      </c>
      <c r="E9" s="39" t="s">
        <v>77</v>
      </c>
      <c r="F9" s="39" t="s">
        <v>78</v>
      </c>
      <c r="G9" s="41">
        <v>43513</v>
      </c>
      <c r="H9" s="39" t="s">
        <v>79</v>
      </c>
      <c r="I9" s="39" t="s">
        <v>80</v>
      </c>
      <c r="J9" s="41">
        <v>44375</v>
      </c>
      <c r="K9" s="41">
        <v>44375</v>
      </c>
      <c r="L9" s="29" t="s">
        <v>81</v>
      </c>
      <c r="M9" s="13">
        <f t="shared" ca="1" si="2"/>
        <v>5</v>
      </c>
      <c r="N9" s="13">
        <f t="shared" ca="1" si="3"/>
        <v>3</v>
      </c>
      <c r="O9" s="13">
        <f t="shared" ca="1" si="4"/>
        <v>3</v>
      </c>
      <c r="P9" s="118">
        <v>99</v>
      </c>
      <c r="Q9" s="118">
        <v>99</v>
      </c>
      <c r="R9" s="118">
        <v>0</v>
      </c>
      <c r="S9" s="118">
        <v>0</v>
      </c>
      <c r="T9" s="119">
        <v>34.299999999999997</v>
      </c>
      <c r="U9" s="119">
        <v>4.6000000000000005</v>
      </c>
      <c r="V9" s="119">
        <v>0</v>
      </c>
      <c r="W9" s="119">
        <v>0</v>
      </c>
      <c r="X9" s="126">
        <v>1</v>
      </c>
      <c r="Y9" s="121">
        <v>99</v>
      </c>
      <c r="Z9" s="231">
        <f>+SUM(Tabla134[[#This Row],[FITO KGR. DECOMISADO]:[ACUI KGR. DECOMISADO]])</f>
        <v>38.9</v>
      </c>
      <c r="AA9" s="127">
        <v>1</v>
      </c>
      <c r="AB9" s="128" t="s">
        <v>41</v>
      </c>
      <c r="AC9" s="129" t="s">
        <v>82</v>
      </c>
      <c r="AD9" s="130" t="s">
        <v>83</v>
      </c>
      <c r="AE9" s="125"/>
      <c r="AF9" s="125"/>
      <c r="AG9" s="235"/>
      <c r="AH9" s="235"/>
    </row>
    <row r="10" spans="1:34" ht="114.75" customHeight="1" x14ac:dyDescent="0.25">
      <c r="A10" s="39" t="s">
        <v>34</v>
      </c>
      <c r="B10" s="39" t="s">
        <v>84</v>
      </c>
      <c r="C10" s="52" t="s">
        <v>85</v>
      </c>
      <c r="D10" s="39" t="s">
        <v>86</v>
      </c>
      <c r="E10" s="40" t="s">
        <v>86</v>
      </c>
      <c r="F10" s="39" t="s">
        <v>87</v>
      </c>
      <c r="G10" s="41">
        <v>41640</v>
      </c>
      <c r="H10" s="39" t="s">
        <v>88</v>
      </c>
      <c r="I10" s="39" t="s">
        <v>89</v>
      </c>
      <c r="J10" s="41">
        <v>42359</v>
      </c>
      <c r="K10" s="41">
        <v>42359</v>
      </c>
      <c r="L10" s="29" t="s">
        <v>90</v>
      </c>
      <c r="M10" s="13">
        <f t="shared" ca="1" si="2"/>
        <v>10</v>
      </c>
      <c r="N10" s="13">
        <f t="shared" ca="1" si="3"/>
        <v>9</v>
      </c>
      <c r="O10" s="13">
        <f t="shared" ca="1" si="4"/>
        <v>9</v>
      </c>
      <c r="P10" s="118">
        <v>269</v>
      </c>
      <c r="Q10" s="118">
        <v>88</v>
      </c>
      <c r="R10" s="118">
        <v>168</v>
      </c>
      <c r="S10" s="118">
        <v>13</v>
      </c>
      <c r="T10" s="119">
        <v>82.409999999999982</v>
      </c>
      <c r="U10" s="119">
        <v>254.15200000000007</v>
      </c>
      <c r="V10" s="119">
        <v>4.68</v>
      </c>
      <c r="W10" s="119">
        <v>46</v>
      </c>
      <c r="X10" s="126">
        <v>0.85396825396825393</v>
      </c>
      <c r="Y10" s="121">
        <v>315</v>
      </c>
      <c r="Z10" s="231">
        <f>+SUM(Tabla134[[#This Row],[FITO KGR. DECOMISADO]:[ACUI KGR. DECOMISADO]])</f>
        <v>341.24200000000008</v>
      </c>
      <c r="AA10" s="127">
        <v>0.86572438162544174</v>
      </c>
      <c r="AB10" s="128" t="s">
        <v>41</v>
      </c>
      <c r="AC10" s="129" t="s">
        <v>82</v>
      </c>
      <c r="AD10" s="130" t="s">
        <v>91</v>
      </c>
      <c r="AE10" s="125"/>
      <c r="AF10" s="125"/>
      <c r="AG10" s="235"/>
      <c r="AH10" s="235"/>
    </row>
    <row r="11" spans="1:34" ht="114.75" customHeight="1" x14ac:dyDescent="0.25">
      <c r="A11" s="39" t="s">
        <v>34</v>
      </c>
      <c r="B11" s="39" t="s">
        <v>84</v>
      </c>
      <c r="C11" s="52" t="s">
        <v>85</v>
      </c>
      <c r="D11" s="39" t="s">
        <v>92</v>
      </c>
      <c r="E11" s="39" t="s">
        <v>92</v>
      </c>
      <c r="F11" s="39" t="s">
        <v>93</v>
      </c>
      <c r="G11" s="41">
        <v>42859</v>
      </c>
      <c r="H11" s="39" t="s">
        <v>94</v>
      </c>
      <c r="I11" s="39" t="s">
        <v>95</v>
      </c>
      <c r="J11" s="41">
        <v>43367</v>
      </c>
      <c r="K11" s="41">
        <v>43871</v>
      </c>
      <c r="L11" s="29" t="s">
        <v>96</v>
      </c>
      <c r="M11" s="13">
        <f t="shared" ca="1" si="2"/>
        <v>7</v>
      </c>
      <c r="N11" s="13">
        <f t="shared" ca="1" si="3"/>
        <v>6</v>
      </c>
      <c r="O11" s="13">
        <f t="shared" ca="1" si="4"/>
        <v>4</v>
      </c>
      <c r="P11" s="118">
        <v>277</v>
      </c>
      <c r="Q11" s="118">
        <v>127</v>
      </c>
      <c r="R11" s="118">
        <v>143</v>
      </c>
      <c r="S11" s="118">
        <v>7</v>
      </c>
      <c r="T11" s="119">
        <v>123.33500000000001</v>
      </c>
      <c r="U11" s="119">
        <v>145.18</v>
      </c>
      <c r="V11" s="119">
        <v>1.3199999999999998</v>
      </c>
      <c r="W11" s="119">
        <v>28</v>
      </c>
      <c r="X11" s="126">
        <v>0.90819672131147544</v>
      </c>
      <c r="Y11" s="121">
        <v>305</v>
      </c>
      <c r="Z11" s="231">
        <f>+SUM(Tabla134[[#This Row],[FITO KGR. DECOMISADO]:[ACUI KGR. DECOMISADO]])</f>
        <v>269.83499999999998</v>
      </c>
      <c r="AA11" s="127">
        <v>0.852112676056338</v>
      </c>
      <c r="AB11" s="128" t="s">
        <v>41</v>
      </c>
      <c r="AC11" s="129" t="s">
        <v>41</v>
      </c>
      <c r="AD11" s="130"/>
      <c r="AE11" s="125"/>
      <c r="AF11" s="125"/>
      <c r="AG11" s="235"/>
      <c r="AH11" s="235"/>
    </row>
    <row r="12" spans="1:34" ht="114.75" customHeight="1" x14ac:dyDescent="0.25">
      <c r="A12" s="9" t="s">
        <v>34</v>
      </c>
      <c r="B12" s="9" t="s">
        <v>84</v>
      </c>
      <c r="C12" s="53" t="s">
        <v>97</v>
      </c>
      <c r="D12" s="9" t="s">
        <v>98</v>
      </c>
      <c r="E12" s="9" t="s">
        <v>98</v>
      </c>
      <c r="F12" s="9">
        <v>37</v>
      </c>
      <c r="G12" s="11">
        <v>43973</v>
      </c>
      <c r="H12" s="9" t="s">
        <v>99</v>
      </c>
      <c r="I12" s="9" t="s">
        <v>48</v>
      </c>
      <c r="J12" s="11">
        <v>44004</v>
      </c>
      <c r="K12" s="11">
        <v>44464</v>
      </c>
      <c r="L12" s="12" t="s">
        <v>100</v>
      </c>
      <c r="M12" s="13">
        <f t="shared" ca="1" si="2"/>
        <v>4</v>
      </c>
      <c r="N12" s="13">
        <f t="shared" ca="1" si="3"/>
        <v>4</v>
      </c>
      <c r="O12" s="13">
        <f t="shared" ca="1" si="4"/>
        <v>3</v>
      </c>
      <c r="P12" s="109">
        <v>118</v>
      </c>
      <c r="Q12" s="109">
        <v>40</v>
      </c>
      <c r="R12" s="109">
        <v>75</v>
      </c>
      <c r="S12" s="109">
        <v>3</v>
      </c>
      <c r="T12" s="110">
        <v>35.299999999999997</v>
      </c>
      <c r="U12" s="110">
        <v>75.5</v>
      </c>
      <c r="V12" s="110">
        <v>2</v>
      </c>
      <c r="W12" s="110">
        <v>18</v>
      </c>
      <c r="X12" s="111">
        <v>0.87</v>
      </c>
      <c r="Y12" s="112">
        <v>136</v>
      </c>
      <c r="Z12" s="231">
        <f>+SUM(Tabla134[[#This Row],[FITO KGR. DECOMISADO]:[ACUI KGR. DECOMISADO]])</f>
        <v>112.8</v>
      </c>
      <c r="AA12" s="113">
        <v>0.66666666666666663</v>
      </c>
      <c r="AB12" s="114" t="s">
        <v>41</v>
      </c>
      <c r="AC12" s="115" t="s">
        <v>41</v>
      </c>
      <c r="AD12" s="116"/>
      <c r="AE12" s="117"/>
      <c r="AF12" s="117"/>
      <c r="AG12" s="232"/>
      <c r="AH12" s="232"/>
    </row>
    <row r="13" spans="1:34" ht="114.75" customHeight="1" x14ac:dyDescent="0.25">
      <c r="A13" s="39" t="s">
        <v>34</v>
      </c>
      <c r="B13" s="39" t="s">
        <v>84</v>
      </c>
      <c r="C13" s="53" t="s">
        <v>102</v>
      </c>
      <c r="D13" s="39" t="s">
        <v>103</v>
      </c>
      <c r="E13" s="39" t="s">
        <v>104</v>
      </c>
      <c r="F13" s="39" t="s">
        <v>73</v>
      </c>
      <c r="G13" s="41">
        <v>42271</v>
      </c>
      <c r="H13" s="39" t="s">
        <v>105</v>
      </c>
      <c r="I13" s="39" t="s">
        <v>106</v>
      </c>
      <c r="J13" s="41">
        <v>43612</v>
      </c>
      <c r="K13" s="41">
        <v>44386</v>
      </c>
      <c r="L13" s="29" t="s">
        <v>107</v>
      </c>
      <c r="M13" s="13">
        <f t="shared" ca="1" si="2"/>
        <v>9</v>
      </c>
      <c r="N13" s="13">
        <f t="shared" ca="1" si="3"/>
        <v>5</v>
      </c>
      <c r="O13" s="13">
        <f t="shared" ca="1" si="4"/>
        <v>3</v>
      </c>
      <c r="P13" s="118">
        <v>94</v>
      </c>
      <c r="Q13" s="118">
        <v>39</v>
      </c>
      <c r="R13" s="118">
        <v>55</v>
      </c>
      <c r="S13" s="118">
        <v>0</v>
      </c>
      <c r="T13" s="119">
        <v>21.4</v>
      </c>
      <c r="U13" s="119">
        <v>19.3</v>
      </c>
      <c r="V13" s="119">
        <v>0</v>
      </c>
      <c r="W13" s="119">
        <v>2</v>
      </c>
      <c r="X13" s="126">
        <v>0.98</v>
      </c>
      <c r="Y13" s="131">
        <v>96</v>
      </c>
      <c r="Z13" s="231">
        <f>+SUM(Tabla134[[#This Row],[FITO KGR. DECOMISADO]:[ACUI KGR. DECOMISADO]])</f>
        <v>40.700000000000003</v>
      </c>
      <c r="AA13" s="127">
        <v>0.96402877697841727</v>
      </c>
      <c r="AB13" s="132" t="s">
        <v>82</v>
      </c>
      <c r="AC13" s="133" t="s">
        <v>41</v>
      </c>
      <c r="AD13" s="130"/>
      <c r="AE13" s="125"/>
      <c r="AF13" s="125"/>
      <c r="AG13" s="235"/>
      <c r="AH13" s="235"/>
    </row>
    <row r="14" spans="1:34" ht="114.75" customHeight="1" x14ac:dyDescent="0.25">
      <c r="A14" s="9" t="s">
        <v>34</v>
      </c>
      <c r="B14" s="9" t="s">
        <v>84</v>
      </c>
      <c r="C14" s="53" t="s">
        <v>102</v>
      </c>
      <c r="D14" s="39" t="s">
        <v>108</v>
      </c>
      <c r="E14" s="39" t="s">
        <v>108</v>
      </c>
      <c r="F14" s="39" t="s">
        <v>109</v>
      </c>
      <c r="G14" s="41">
        <v>41609</v>
      </c>
      <c r="H14" s="39" t="s">
        <v>110</v>
      </c>
      <c r="I14" s="39" t="s">
        <v>55</v>
      </c>
      <c r="J14" s="41">
        <v>42723</v>
      </c>
      <c r="K14" s="41">
        <v>44186</v>
      </c>
      <c r="L14" s="29" t="s">
        <v>111</v>
      </c>
      <c r="M14" s="13">
        <f t="shared" ca="1" si="2"/>
        <v>11</v>
      </c>
      <c r="N14" s="13">
        <f t="shared" ca="1" si="3"/>
        <v>8</v>
      </c>
      <c r="O14" s="13">
        <f t="shared" ca="1" si="4"/>
        <v>4</v>
      </c>
      <c r="P14" s="118">
        <v>54</v>
      </c>
      <c r="Q14" s="118">
        <v>17</v>
      </c>
      <c r="R14" s="118">
        <v>37</v>
      </c>
      <c r="S14" s="118">
        <v>0</v>
      </c>
      <c r="T14" s="119">
        <v>11.7</v>
      </c>
      <c r="U14" s="119">
        <v>23.6</v>
      </c>
      <c r="V14" s="119">
        <v>0</v>
      </c>
      <c r="W14" s="119">
        <v>0</v>
      </c>
      <c r="X14" s="126">
        <v>1</v>
      </c>
      <c r="Y14" s="121">
        <v>54</v>
      </c>
      <c r="Z14" s="231">
        <f>+SUM(Tabla134[[#This Row],[FITO KGR. DECOMISADO]:[ACUI KGR. DECOMISADO]])</f>
        <v>35.299999999999997</v>
      </c>
      <c r="AA14" s="127">
        <v>0.86746987951807231</v>
      </c>
      <c r="AB14" s="128" t="s">
        <v>41</v>
      </c>
      <c r="AC14" s="129" t="s">
        <v>41</v>
      </c>
      <c r="AD14" s="130" t="s">
        <v>112</v>
      </c>
      <c r="AE14" s="125"/>
      <c r="AF14" s="125"/>
      <c r="AG14" s="235"/>
      <c r="AH14" s="235"/>
    </row>
    <row r="15" spans="1:34" ht="114.75" customHeight="1" x14ac:dyDescent="0.25">
      <c r="A15" s="39" t="s">
        <v>34</v>
      </c>
      <c r="B15" s="39" t="s">
        <v>84</v>
      </c>
      <c r="C15" s="53" t="s">
        <v>102</v>
      </c>
      <c r="D15" s="9" t="s">
        <v>113</v>
      </c>
      <c r="E15" s="9" t="s">
        <v>113</v>
      </c>
      <c r="F15" s="9" t="s">
        <v>114</v>
      </c>
      <c r="G15" s="11">
        <v>41518</v>
      </c>
      <c r="H15" s="9" t="s">
        <v>115</v>
      </c>
      <c r="I15" s="9" t="s">
        <v>116</v>
      </c>
      <c r="J15" s="11">
        <v>42709</v>
      </c>
      <c r="K15" s="11">
        <v>43815</v>
      </c>
      <c r="L15" s="12" t="s">
        <v>117</v>
      </c>
      <c r="M15" s="13">
        <f t="shared" ca="1" si="2"/>
        <v>11</v>
      </c>
      <c r="N15" s="13">
        <f t="shared" ca="1" si="3"/>
        <v>8</v>
      </c>
      <c r="O15" s="13">
        <f t="shared" ca="1" si="4"/>
        <v>5</v>
      </c>
      <c r="P15" s="109">
        <v>151</v>
      </c>
      <c r="Q15" s="109">
        <v>67</v>
      </c>
      <c r="R15" s="109">
        <v>84</v>
      </c>
      <c r="S15" s="109">
        <v>0</v>
      </c>
      <c r="T15" s="110">
        <v>18.2</v>
      </c>
      <c r="U15" s="110">
        <v>28</v>
      </c>
      <c r="V15" s="110">
        <v>0</v>
      </c>
      <c r="W15" s="110">
        <v>1</v>
      </c>
      <c r="X15" s="111">
        <v>0.99</v>
      </c>
      <c r="Y15" s="112">
        <v>152</v>
      </c>
      <c r="Z15" s="231">
        <f>+SUM(Tabla134[[#This Row],[FITO KGR. DECOMISADO]:[ACUI KGR. DECOMISADO]])</f>
        <v>46.2</v>
      </c>
      <c r="AA15" s="113">
        <v>0.90196078431372551</v>
      </c>
      <c r="AB15" s="114"/>
      <c r="AC15" s="115" t="s">
        <v>41</v>
      </c>
      <c r="AD15" s="116"/>
      <c r="AE15" s="117" t="s">
        <v>444</v>
      </c>
      <c r="AF15" s="117"/>
      <c r="AG15" s="232"/>
      <c r="AH15" s="232"/>
    </row>
    <row r="16" spans="1:34" ht="114.75" customHeight="1" x14ac:dyDescent="0.25">
      <c r="A16" s="39" t="s">
        <v>34</v>
      </c>
      <c r="B16" s="9" t="s">
        <v>84</v>
      </c>
      <c r="C16" s="53" t="s">
        <v>102</v>
      </c>
      <c r="D16" s="39" t="s">
        <v>118</v>
      </c>
      <c r="E16" s="39" t="s">
        <v>118</v>
      </c>
      <c r="F16" s="39" t="s">
        <v>119</v>
      </c>
      <c r="G16" s="41">
        <v>42776</v>
      </c>
      <c r="H16" s="39" t="s">
        <v>120</v>
      </c>
      <c r="I16" s="39" t="s">
        <v>121</v>
      </c>
      <c r="J16" s="41">
        <v>43234</v>
      </c>
      <c r="K16" s="41">
        <v>43770</v>
      </c>
      <c r="L16" s="29" t="s">
        <v>122</v>
      </c>
      <c r="M16" s="13">
        <f t="shared" ca="1" si="2"/>
        <v>7</v>
      </c>
      <c r="N16" s="13">
        <f t="shared" ca="1" si="3"/>
        <v>6</v>
      </c>
      <c r="O16" s="13">
        <f t="shared" ca="1" si="4"/>
        <v>5</v>
      </c>
      <c r="P16" s="118">
        <v>342</v>
      </c>
      <c r="Q16" s="118">
        <v>197</v>
      </c>
      <c r="R16" s="118">
        <v>145</v>
      </c>
      <c r="S16" s="118">
        <v>0</v>
      </c>
      <c r="T16" s="119">
        <v>47</v>
      </c>
      <c r="U16" s="119">
        <v>60.1</v>
      </c>
      <c r="V16" s="119">
        <v>0</v>
      </c>
      <c r="W16" s="119">
        <v>3</v>
      </c>
      <c r="X16" s="126">
        <v>0.99</v>
      </c>
      <c r="Y16" s="121">
        <v>345</v>
      </c>
      <c r="Z16" s="231">
        <f>+SUM(Tabla134[[#This Row],[FITO KGR. DECOMISADO]:[ACUI KGR. DECOMISADO]])</f>
        <v>107.1</v>
      </c>
      <c r="AA16" s="127">
        <v>0.98913043478260865</v>
      </c>
      <c r="AB16" s="128" t="s">
        <v>82</v>
      </c>
      <c r="AC16" s="129" t="s">
        <v>41</v>
      </c>
      <c r="AD16" s="130"/>
      <c r="AE16" s="125"/>
      <c r="AF16" s="134"/>
      <c r="AG16" s="235"/>
      <c r="AH16" s="235"/>
    </row>
    <row r="17" spans="1:34" ht="114.75" customHeight="1" x14ac:dyDescent="0.25">
      <c r="A17" s="9" t="s">
        <v>34</v>
      </c>
      <c r="B17" s="9" t="s">
        <v>84</v>
      </c>
      <c r="C17" s="53" t="s">
        <v>102</v>
      </c>
      <c r="D17" s="9" t="s">
        <v>125</v>
      </c>
      <c r="E17" s="9" t="s">
        <v>125</v>
      </c>
      <c r="F17" s="9" t="s">
        <v>119</v>
      </c>
      <c r="G17" s="11">
        <v>42567</v>
      </c>
      <c r="H17" s="9" t="s">
        <v>126</v>
      </c>
      <c r="I17" s="9" t="s">
        <v>127</v>
      </c>
      <c r="J17" s="11">
        <v>43234</v>
      </c>
      <c r="K17" s="11">
        <v>43815</v>
      </c>
      <c r="L17" s="12" t="s">
        <v>128</v>
      </c>
      <c r="M17" s="13">
        <f t="shared" ca="1" si="2"/>
        <v>8</v>
      </c>
      <c r="N17" s="13">
        <f t="shared" ca="1" si="3"/>
        <v>6</v>
      </c>
      <c r="O17" s="13">
        <f t="shared" ca="1" si="4"/>
        <v>5</v>
      </c>
      <c r="P17" s="109">
        <v>378</v>
      </c>
      <c r="Q17" s="109">
        <v>211</v>
      </c>
      <c r="R17" s="109">
        <v>164</v>
      </c>
      <c r="S17" s="109">
        <v>3</v>
      </c>
      <c r="T17" s="110">
        <v>81.8</v>
      </c>
      <c r="U17" s="110">
        <v>82.1</v>
      </c>
      <c r="V17" s="110">
        <v>0.7</v>
      </c>
      <c r="W17" s="110">
        <v>3</v>
      </c>
      <c r="X17" s="111">
        <v>0.99</v>
      </c>
      <c r="Y17" s="112">
        <v>381</v>
      </c>
      <c r="Z17" s="231">
        <f>+SUM(Tabla134[[#This Row],[FITO KGR. DECOMISADO]:[ACUI KGR. DECOMISADO]])</f>
        <v>164.59999999999997</v>
      </c>
      <c r="AA17" s="113">
        <v>0.98347107438016534</v>
      </c>
      <c r="AB17" s="114" t="s">
        <v>129</v>
      </c>
      <c r="AC17" s="115" t="s">
        <v>41</v>
      </c>
      <c r="AD17" s="116"/>
      <c r="AE17" s="117"/>
      <c r="AF17" s="117"/>
      <c r="AG17" s="232"/>
      <c r="AH17" s="232"/>
    </row>
    <row r="18" spans="1:34" ht="114.75" customHeight="1" x14ac:dyDescent="0.25">
      <c r="A18" s="39" t="s">
        <v>34</v>
      </c>
      <c r="B18" s="9" t="s">
        <v>84</v>
      </c>
      <c r="C18" s="53" t="s">
        <v>102</v>
      </c>
      <c r="D18" s="9" t="s">
        <v>130</v>
      </c>
      <c r="E18" s="9" t="s">
        <v>130</v>
      </c>
      <c r="F18" s="9" t="s">
        <v>131</v>
      </c>
      <c r="G18" s="11">
        <v>42567</v>
      </c>
      <c r="H18" s="9" t="s">
        <v>132</v>
      </c>
      <c r="I18" s="9" t="s">
        <v>133</v>
      </c>
      <c r="J18" s="11">
        <v>43234</v>
      </c>
      <c r="K18" s="11">
        <v>44529</v>
      </c>
      <c r="L18" s="12" t="s">
        <v>134</v>
      </c>
      <c r="M18" s="13">
        <f t="shared" ca="1" si="2"/>
        <v>8</v>
      </c>
      <c r="N18" s="13">
        <f t="shared" ca="1" si="3"/>
        <v>6</v>
      </c>
      <c r="O18" s="13">
        <f t="shared" ca="1" si="4"/>
        <v>3</v>
      </c>
      <c r="P18" s="109">
        <v>100</v>
      </c>
      <c r="Q18" s="109">
        <v>28</v>
      </c>
      <c r="R18" s="109">
        <v>72</v>
      </c>
      <c r="S18" s="109">
        <v>0</v>
      </c>
      <c r="T18" s="110">
        <v>101.2</v>
      </c>
      <c r="U18" s="110">
        <v>161</v>
      </c>
      <c r="V18" s="110">
        <v>0</v>
      </c>
      <c r="W18" s="110">
        <v>0</v>
      </c>
      <c r="X18" s="111">
        <v>1</v>
      </c>
      <c r="Y18" s="112">
        <v>100</v>
      </c>
      <c r="Z18" s="231">
        <f>+SUM(Tabla134[[#This Row],[FITO KGR. DECOMISADO]:[ACUI KGR. DECOMISADO]])</f>
        <v>262.2</v>
      </c>
      <c r="AA18" s="113">
        <v>0.91919191919191923</v>
      </c>
      <c r="AB18" s="114" t="s">
        <v>41</v>
      </c>
      <c r="AC18" s="115" t="s">
        <v>41</v>
      </c>
      <c r="AD18" s="116"/>
      <c r="AE18" s="117"/>
      <c r="AF18" s="135"/>
      <c r="AG18" s="232"/>
      <c r="AH18" s="232"/>
    </row>
    <row r="19" spans="1:34" ht="114.75" customHeight="1" x14ac:dyDescent="0.25">
      <c r="A19" s="9" t="s">
        <v>34</v>
      </c>
      <c r="B19" s="39" t="s">
        <v>84</v>
      </c>
      <c r="C19" s="53" t="s">
        <v>102</v>
      </c>
      <c r="D19" s="9" t="s">
        <v>136</v>
      </c>
      <c r="E19" s="9" t="s">
        <v>136</v>
      </c>
      <c r="F19" s="9" t="s">
        <v>137</v>
      </c>
      <c r="G19" s="11">
        <v>42493</v>
      </c>
      <c r="H19" s="9" t="s">
        <v>138</v>
      </c>
      <c r="I19" s="9" t="s">
        <v>121</v>
      </c>
      <c r="J19" s="11">
        <v>43367</v>
      </c>
      <c r="K19" s="11">
        <v>43367</v>
      </c>
      <c r="L19" s="12" t="s">
        <v>139</v>
      </c>
      <c r="M19" s="13">
        <f t="shared" ca="1" si="2"/>
        <v>8</v>
      </c>
      <c r="N19" s="13">
        <f t="shared" ca="1" si="3"/>
        <v>6</v>
      </c>
      <c r="O19" s="13">
        <f t="shared" ca="1" si="4"/>
        <v>6</v>
      </c>
      <c r="P19" s="109">
        <v>93</v>
      </c>
      <c r="Q19" s="109">
        <v>39</v>
      </c>
      <c r="R19" s="109">
        <v>52</v>
      </c>
      <c r="S19" s="109">
        <v>2</v>
      </c>
      <c r="T19" s="110">
        <v>37.1</v>
      </c>
      <c r="U19" s="110">
        <v>40.5</v>
      </c>
      <c r="V19" s="110">
        <v>1.8</v>
      </c>
      <c r="W19" s="110">
        <v>16</v>
      </c>
      <c r="X19" s="111">
        <v>0.85</v>
      </c>
      <c r="Y19" s="112">
        <v>109</v>
      </c>
      <c r="Z19" s="231">
        <f>+SUM(Tabla134[[#This Row],[FITO KGR. DECOMISADO]:[ACUI KGR. DECOMISADO]])</f>
        <v>79.399999999999991</v>
      </c>
      <c r="AA19" s="113">
        <v>0.96932515337423308</v>
      </c>
      <c r="AB19" s="114" t="s">
        <v>82</v>
      </c>
      <c r="AC19" s="115" t="s">
        <v>82</v>
      </c>
      <c r="AD19" s="116" t="s">
        <v>140</v>
      </c>
      <c r="AE19" s="117" t="s">
        <v>445</v>
      </c>
      <c r="AF19" s="117"/>
      <c r="AG19" s="232"/>
      <c r="AH19" s="232"/>
    </row>
    <row r="20" spans="1:34" ht="114.75" customHeight="1" x14ac:dyDescent="0.25">
      <c r="A20" s="9" t="s">
        <v>34</v>
      </c>
      <c r="B20" s="9" t="s">
        <v>84</v>
      </c>
      <c r="C20" s="53" t="s">
        <v>102</v>
      </c>
      <c r="D20" s="39" t="s">
        <v>141</v>
      </c>
      <c r="E20" s="39" t="s">
        <v>141</v>
      </c>
      <c r="F20" s="39" t="s">
        <v>142</v>
      </c>
      <c r="G20" s="41">
        <v>42462</v>
      </c>
      <c r="H20" s="39" t="s">
        <v>143</v>
      </c>
      <c r="I20" s="39" t="s">
        <v>64</v>
      </c>
      <c r="J20" s="41">
        <v>43451</v>
      </c>
      <c r="K20" s="41">
        <v>43770</v>
      </c>
      <c r="L20" s="29" t="s">
        <v>144</v>
      </c>
      <c r="M20" s="13">
        <f t="shared" ca="1" si="2"/>
        <v>8</v>
      </c>
      <c r="N20" s="13">
        <f t="shared" ca="1" si="3"/>
        <v>6</v>
      </c>
      <c r="O20" s="13">
        <f t="shared" ca="1" si="4"/>
        <v>5</v>
      </c>
      <c r="P20" s="118">
        <v>399</v>
      </c>
      <c r="Q20" s="118">
        <v>162</v>
      </c>
      <c r="R20" s="118">
        <v>237</v>
      </c>
      <c r="S20" s="118">
        <v>0</v>
      </c>
      <c r="T20" s="119">
        <v>100.8</v>
      </c>
      <c r="U20" s="119">
        <v>106.2</v>
      </c>
      <c r="V20" s="119">
        <v>0</v>
      </c>
      <c r="W20" s="119">
        <v>1</v>
      </c>
      <c r="X20" s="126">
        <v>1</v>
      </c>
      <c r="Y20" s="121">
        <v>400</v>
      </c>
      <c r="Z20" s="231">
        <f>+SUM(Tabla134[[#This Row],[FITO KGR. DECOMISADO]:[ACUI KGR. DECOMISADO]])</f>
        <v>207</v>
      </c>
      <c r="AA20" s="127">
        <v>0.98692810457516345</v>
      </c>
      <c r="AB20" s="128" t="s">
        <v>41</v>
      </c>
      <c r="AC20" s="129" t="s">
        <v>41</v>
      </c>
      <c r="AD20" s="130" t="s">
        <v>145</v>
      </c>
      <c r="AE20" s="125" t="s">
        <v>445</v>
      </c>
      <c r="AF20" s="134"/>
      <c r="AG20" s="235"/>
      <c r="AH20" s="235"/>
    </row>
    <row r="21" spans="1:34" ht="114.75" customHeight="1" x14ac:dyDescent="0.25">
      <c r="A21" s="39" t="s">
        <v>34</v>
      </c>
      <c r="B21" s="9" t="s">
        <v>84</v>
      </c>
      <c r="C21" s="53" t="s">
        <v>102</v>
      </c>
      <c r="D21" s="9" t="s">
        <v>147</v>
      </c>
      <c r="E21" s="9" t="s">
        <v>147</v>
      </c>
      <c r="F21" s="9" t="s">
        <v>148</v>
      </c>
      <c r="G21" s="11">
        <v>42908</v>
      </c>
      <c r="H21" s="9" t="s">
        <v>149</v>
      </c>
      <c r="I21" s="9" t="s">
        <v>95</v>
      </c>
      <c r="J21" s="11">
        <v>43094</v>
      </c>
      <c r="K21" s="11">
        <v>43367</v>
      </c>
      <c r="L21" s="12" t="s">
        <v>150</v>
      </c>
      <c r="M21" s="13">
        <f t="shared" ca="1" si="2"/>
        <v>7</v>
      </c>
      <c r="N21" s="13">
        <f t="shared" ca="1" si="3"/>
        <v>7</v>
      </c>
      <c r="O21" s="13">
        <f t="shared" ca="1" si="4"/>
        <v>6</v>
      </c>
      <c r="P21" s="109">
        <v>86</v>
      </c>
      <c r="Q21" s="109">
        <v>32</v>
      </c>
      <c r="R21" s="109">
        <v>54</v>
      </c>
      <c r="S21" s="109">
        <v>0</v>
      </c>
      <c r="T21" s="110">
        <v>20.5</v>
      </c>
      <c r="U21" s="110">
        <v>19</v>
      </c>
      <c r="V21" s="110">
        <v>0</v>
      </c>
      <c r="W21" s="110">
        <v>3</v>
      </c>
      <c r="X21" s="111">
        <v>0.97</v>
      </c>
      <c r="Y21" s="112">
        <v>89</v>
      </c>
      <c r="Z21" s="231">
        <f>+SUM(Tabla134[[#This Row],[FITO KGR. DECOMISADO]:[ACUI KGR. DECOMISADO]])</f>
        <v>39.5</v>
      </c>
      <c r="AA21" s="113">
        <v>0.98235294117647054</v>
      </c>
      <c r="AB21" s="114" t="s">
        <v>41</v>
      </c>
      <c r="AC21" s="115" t="s">
        <v>41</v>
      </c>
      <c r="AD21" s="116"/>
      <c r="AE21" s="117" t="s">
        <v>446</v>
      </c>
      <c r="AF21" s="117"/>
      <c r="AG21" s="232"/>
      <c r="AH21" s="232"/>
    </row>
    <row r="22" spans="1:34" ht="114.75" customHeight="1" x14ac:dyDescent="0.25">
      <c r="A22" s="9" t="s">
        <v>34</v>
      </c>
      <c r="B22" s="39" t="s">
        <v>84</v>
      </c>
      <c r="C22" s="53" t="s">
        <v>102</v>
      </c>
      <c r="D22" s="9" t="s">
        <v>151</v>
      </c>
      <c r="E22" s="9" t="s">
        <v>151</v>
      </c>
      <c r="F22" s="9" t="s">
        <v>152</v>
      </c>
      <c r="G22" s="11">
        <v>43973</v>
      </c>
      <c r="H22" s="9" t="s">
        <v>153</v>
      </c>
      <c r="I22" s="9" t="s">
        <v>55</v>
      </c>
      <c r="J22" s="11">
        <v>44536</v>
      </c>
      <c r="K22" s="11">
        <v>44536</v>
      </c>
      <c r="L22" s="12" t="s">
        <v>154</v>
      </c>
      <c r="M22" s="13">
        <f t="shared" ca="1" si="2"/>
        <v>4</v>
      </c>
      <c r="N22" s="13">
        <f t="shared" ca="1" si="3"/>
        <v>3</v>
      </c>
      <c r="O22" s="13">
        <f t="shared" ca="1" si="4"/>
        <v>3</v>
      </c>
      <c r="P22" s="109">
        <v>120</v>
      </c>
      <c r="Q22" s="109">
        <v>56</v>
      </c>
      <c r="R22" s="109">
        <v>64</v>
      </c>
      <c r="S22" s="109">
        <v>0</v>
      </c>
      <c r="T22" s="110">
        <v>34.1</v>
      </c>
      <c r="U22" s="110">
        <v>47</v>
      </c>
      <c r="V22" s="110">
        <v>0</v>
      </c>
      <c r="W22" s="110">
        <v>15</v>
      </c>
      <c r="X22" s="111">
        <v>0.89</v>
      </c>
      <c r="Y22" s="112">
        <v>135</v>
      </c>
      <c r="Z22" s="231">
        <f>+SUM(Tabla134[[#This Row],[FITO KGR. DECOMISADO]:[ACUI KGR. DECOMISADO]])</f>
        <v>81.099999999999994</v>
      </c>
      <c r="AA22" s="113">
        <v>0.89204545454545459</v>
      </c>
      <c r="AB22" s="114" t="s">
        <v>41</v>
      </c>
      <c r="AC22" s="115" t="s">
        <v>41</v>
      </c>
      <c r="AD22" s="116"/>
      <c r="AE22" s="117"/>
      <c r="AF22" s="117"/>
      <c r="AG22" s="232"/>
      <c r="AH22" s="232"/>
    </row>
    <row r="23" spans="1:34" s="236" customFormat="1" ht="114.75" customHeight="1" x14ac:dyDescent="0.25">
      <c r="A23" s="39" t="s">
        <v>34</v>
      </c>
      <c r="B23" s="9" t="s">
        <v>84</v>
      </c>
      <c r="C23" s="53" t="s">
        <v>102</v>
      </c>
      <c r="D23" s="39" t="s">
        <v>155</v>
      </c>
      <c r="E23" s="39" t="s">
        <v>155</v>
      </c>
      <c r="F23" s="39" t="s">
        <v>152</v>
      </c>
      <c r="G23" s="41">
        <v>43372</v>
      </c>
      <c r="H23" s="39" t="s">
        <v>156</v>
      </c>
      <c r="I23" s="39" t="s">
        <v>55</v>
      </c>
      <c r="J23" s="41">
        <v>44536</v>
      </c>
      <c r="K23" s="41">
        <v>44536</v>
      </c>
      <c r="L23" s="29" t="s">
        <v>157</v>
      </c>
      <c r="M23" s="13">
        <f t="shared" ca="1" si="2"/>
        <v>6</v>
      </c>
      <c r="N23" s="13">
        <f t="shared" ca="1" si="3"/>
        <v>3</v>
      </c>
      <c r="O23" s="13">
        <f t="shared" ca="1" si="4"/>
        <v>3</v>
      </c>
      <c r="P23" s="118">
        <v>232</v>
      </c>
      <c r="Q23" s="118">
        <v>66</v>
      </c>
      <c r="R23" s="118">
        <v>152</v>
      </c>
      <c r="S23" s="118">
        <v>14</v>
      </c>
      <c r="T23" s="119">
        <v>33.700000000000003</v>
      </c>
      <c r="U23" s="119">
        <v>66.2</v>
      </c>
      <c r="V23" s="119">
        <v>1.7</v>
      </c>
      <c r="W23" s="119">
        <v>0</v>
      </c>
      <c r="X23" s="126">
        <v>1</v>
      </c>
      <c r="Y23" s="121">
        <v>232</v>
      </c>
      <c r="Z23" s="231">
        <f>+SUM(Tabla134[[#This Row],[FITO KGR. DECOMISADO]:[ACUI KGR. DECOMISADO]])</f>
        <v>101.60000000000001</v>
      </c>
      <c r="AA23" s="127">
        <v>0.98207885304659504</v>
      </c>
      <c r="AB23" s="128" t="s">
        <v>41</v>
      </c>
      <c r="AC23" s="129" t="s">
        <v>41</v>
      </c>
      <c r="AD23" s="130"/>
      <c r="AE23" s="125" t="s">
        <v>447</v>
      </c>
      <c r="AF23" s="125"/>
      <c r="AG23" s="235"/>
      <c r="AH23" s="235"/>
    </row>
    <row r="24" spans="1:34" ht="114.75" customHeight="1" x14ac:dyDescent="0.25">
      <c r="A24" s="9" t="s">
        <v>34</v>
      </c>
      <c r="B24" s="39" t="s">
        <v>84</v>
      </c>
      <c r="C24" s="53" t="s">
        <v>102</v>
      </c>
      <c r="D24" s="9" t="s">
        <v>158</v>
      </c>
      <c r="E24" s="9" t="s">
        <v>158</v>
      </c>
      <c r="F24" s="9" t="s">
        <v>159</v>
      </c>
      <c r="G24" s="11">
        <v>43987</v>
      </c>
      <c r="H24" s="9" t="s">
        <v>160</v>
      </c>
      <c r="I24" s="9" t="s">
        <v>55</v>
      </c>
      <c r="J24" s="11">
        <v>44403</v>
      </c>
      <c r="K24" s="11">
        <v>44403</v>
      </c>
      <c r="L24" s="12" t="s">
        <v>161</v>
      </c>
      <c r="M24" s="13">
        <f t="shared" ca="1" si="2"/>
        <v>4</v>
      </c>
      <c r="N24" s="13">
        <f t="shared" ca="1" si="3"/>
        <v>3</v>
      </c>
      <c r="O24" s="13">
        <f t="shared" ca="1" si="4"/>
        <v>3</v>
      </c>
      <c r="P24" s="109">
        <v>204</v>
      </c>
      <c r="Q24" s="109">
        <v>61</v>
      </c>
      <c r="R24" s="109">
        <v>141</v>
      </c>
      <c r="S24" s="109">
        <v>2</v>
      </c>
      <c r="T24" s="110">
        <v>98.7</v>
      </c>
      <c r="U24" s="110">
        <v>178.4</v>
      </c>
      <c r="V24" s="110">
        <v>0.5</v>
      </c>
      <c r="W24" s="110">
        <v>0</v>
      </c>
      <c r="X24" s="111">
        <v>1</v>
      </c>
      <c r="Y24" s="112">
        <v>204</v>
      </c>
      <c r="Z24" s="231">
        <f>+SUM(Tabla134[[#This Row],[FITO KGR. DECOMISADO]:[ACUI KGR. DECOMISADO]])</f>
        <v>277.60000000000002</v>
      </c>
      <c r="AA24" s="113">
        <v>1</v>
      </c>
      <c r="AB24" s="114" t="s">
        <v>162</v>
      </c>
      <c r="AC24" s="115" t="s">
        <v>41</v>
      </c>
      <c r="AD24" s="116"/>
      <c r="AE24" s="117"/>
      <c r="AF24" s="117"/>
      <c r="AG24" s="232"/>
      <c r="AH24" s="232"/>
    </row>
    <row r="25" spans="1:34" ht="114.75" customHeight="1" x14ac:dyDescent="0.25">
      <c r="A25" s="39" t="s">
        <v>34</v>
      </c>
      <c r="B25" s="39" t="s">
        <v>84</v>
      </c>
      <c r="C25" s="53" t="s">
        <v>102</v>
      </c>
      <c r="D25" s="39" t="s">
        <v>164</v>
      </c>
      <c r="E25" s="39" t="s">
        <v>164</v>
      </c>
      <c r="F25" s="39" t="s">
        <v>152</v>
      </c>
      <c r="G25" s="41">
        <v>43909</v>
      </c>
      <c r="H25" s="39" t="s">
        <v>165</v>
      </c>
      <c r="I25" s="39" t="s">
        <v>55</v>
      </c>
      <c r="J25" s="41">
        <v>44515</v>
      </c>
      <c r="K25" s="41">
        <v>44515</v>
      </c>
      <c r="L25" s="29" t="s">
        <v>166</v>
      </c>
      <c r="M25" s="13">
        <f t="shared" ca="1" si="2"/>
        <v>4</v>
      </c>
      <c r="N25" s="13">
        <f t="shared" ca="1" si="3"/>
        <v>3</v>
      </c>
      <c r="O25" s="13">
        <f t="shared" ca="1" si="4"/>
        <v>3</v>
      </c>
      <c r="P25" s="118">
        <v>305</v>
      </c>
      <c r="Q25" s="118">
        <v>87</v>
      </c>
      <c r="R25" s="118">
        <v>218</v>
      </c>
      <c r="S25" s="118">
        <v>0</v>
      </c>
      <c r="T25" s="119">
        <v>31.6</v>
      </c>
      <c r="U25" s="119">
        <v>85.3</v>
      </c>
      <c r="V25" s="119">
        <v>0</v>
      </c>
      <c r="W25" s="119">
        <v>0</v>
      </c>
      <c r="X25" s="126">
        <v>1</v>
      </c>
      <c r="Y25" s="121">
        <v>305</v>
      </c>
      <c r="Z25" s="231">
        <f>+SUM(Tabla134[[#This Row],[FITO KGR. DECOMISADO]:[ACUI KGR. DECOMISADO]])</f>
        <v>116.9</v>
      </c>
      <c r="AA25" s="127">
        <v>0.77142857142857146</v>
      </c>
      <c r="AB25" s="128" t="s">
        <v>41</v>
      </c>
      <c r="AC25" s="129" t="s">
        <v>41</v>
      </c>
      <c r="AD25" s="130"/>
      <c r="AE25" s="125"/>
      <c r="AF25" s="134"/>
      <c r="AG25" s="235"/>
      <c r="AH25" s="235"/>
    </row>
    <row r="26" spans="1:34" ht="114.75" customHeight="1" x14ac:dyDescent="0.25">
      <c r="A26" s="9" t="s">
        <v>34</v>
      </c>
      <c r="B26" s="39" t="s">
        <v>84</v>
      </c>
      <c r="C26" s="53" t="s">
        <v>168</v>
      </c>
      <c r="D26" s="39" t="s">
        <v>169</v>
      </c>
      <c r="E26" s="39" t="s">
        <v>169</v>
      </c>
      <c r="F26" s="39" t="s">
        <v>170</v>
      </c>
      <c r="G26" s="41">
        <v>42860</v>
      </c>
      <c r="H26" s="39" t="s">
        <v>171</v>
      </c>
      <c r="I26" s="39" t="s">
        <v>55</v>
      </c>
      <c r="J26" s="41">
        <v>43367</v>
      </c>
      <c r="K26" s="41">
        <v>44185</v>
      </c>
      <c r="L26" s="29" t="s">
        <v>172</v>
      </c>
      <c r="M26" s="13">
        <f t="shared" ca="1" si="2"/>
        <v>7</v>
      </c>
      <c r="N26" s="13">
        <f t="shared" ca="1" si="3"/>
        <v>6</v>
      </c>
      <c r="O26" s="13">
        <f t="shared" ca="1" si="4"/>
        <v>4</v>
      </c>
      <c r="P26" s="118">
        <v>75</v>
      </c>
      <c r="Q26" s="118">
        <v>21</v>
      </c>
      <c r="R26" s="118">
        <v>54</v>
      </c>
      <c r="S26" s="118">
        <v>0</v>
      </c>
      <c r="T26" s="119">
        <v>43.3</v>
      </c>
      <c r="U26" s="119">
        <v>68.2</v>
      </c>
      <c r="V26" s="119">
        <v>0</v>
      </c>
      <c r="W26" s="119">
        <v>5</v>
      </c>
      <c r="X26" s="126">
        <v>0.94</v>
      </c>
      <c r="Y26" s="121">
        <v>80</v>
      </c>
      <c r="Z26" s="231">
        <f>+SUM(Tabla134[[#This Row],[FITO KGR. DECOMISADO]:[ACUI KGR. DECOMISADO]])</f>
        <v>111.5</v>
      </c>
      <c r="AA26" s="127">
        <v>0.75384615384615383</v>
      </c>
      <c r="AB26" s="128" t="s">
        <v>129</v>
      </c>
      <c r="AC26" s="129" t="s">
        <v>41</v>
      </c>
      <c r="AD26" s="130"/>
      <c r="AE26" s="125"/>
      <c r="AF26" s="125"/>
      <c r="AG26" s="235"/>
      <c r="AH26" s="235"/>
    </row>
    <row r="27" spans="1:34" ht="114.75" customHeight="1" x14ac:dyDescent="0.25">
      <c r="A27" s="39" t="s">
        <v>34</v>
      </c>
      <c r="B27" s="39" t="s">
        <v>84</v>
      </c>
      <c r="C27" s="53" t="s">
        <v>173</v>
      </c>
      <c r="D27" s="39" t="s">
        <v>174</v>
      </c>
      <c r="E27" s="39" t="s">
        <v>174</v>
      </c>
      <c r="F27" s="39" t="s">
        <v>175</v>
      </c>
      <c r="G27" s="41">
        <v>43319</v>
      </c>
      <c r="H27" s="39" t="s">
        <v>176</v>
      </c>
      <c r="I27" s="39" t="s">
        <v>177</v>
      </c>
      <c r="J27" s="41">
        <v>44186</v>
      </c>
      <c r="K27" s="41">
        <v>44186</v>
      </c>
      <c r="L27" s="29" t="s">
        <v>178</v>
      </c>
      <c r="M27" s="13">
        <f t="shared" ca="1" si="2"/>
        <v>6</v>
      </c>
      <c r="N27" s="13">
        <f t="shared" ca="1" si="3"/>
        <v>4</v>
      </c>
      <c r="O27" s="13">
        <f t="shared" ca="1" si="4"/>
        <v>4</v>
      </c>
      <c r="P27" s="118">
        <v>212</v>
      </c>
      <c r="Q27" s="118">
        <v>86</v>
      </c>
      <c r="R27" s="118">
        <v>125</v>
      </c>
      <c r="S27" s="118">
        <v>1</v>
      </c>
      <c r="T27" s="119">
        <v>68.400000000000006</v>
      </c>
      <c r="U27" s="119">
        <v>94.2</v>
      </c>
      <c r="V27" s="119">
        <v>0.9</v>
      </c>
      <c r="W27" s="119">
        <v>0</v>
      </c>
      <c r="X27" s="126">
        <v>1</v>
      </c>
      <c r="Y27" s="121">
        <v>212</v>
      </c>
      <c r="Z27" s="231">
        <f>+SUM(Tabla134[[#This Row],[FITO KGR. DECOMISADO]:[ACUI KGR. DECOMISADO]])</f>
        <v>163.50000000000003</v>
      </c>
      <c r="AA27" s="127">
        <v>0.98194945848375448</v>
      </c>
      <c r="AB27" s="128" t="s">
        <v>129</v>
      </c>
      <c r="AC27" s="129" t="s">
        <v>82</v>
      </c>
      <c r="AD27" s="130" t="s">
        <v>179</v>
      </c>
      <c r="AE27" s="125"/>
      <c r="AF27" s="125"/>
      <c r="AG27" s="235"/>
      <c r="AH27" s="235"/>
    </row>
    <row r="28" spans="1:34" ht="114.75" customHeight="1" x14ac:dyDescent="0.25">
      <c r="A28" s="58" t="s">
        <v>34</v>
      </c>
      <c r="B28" s="58" t="s">
        <v>84</v>
      </c>
      <c r="C28" s="58" t="s">
        <v>102</v>
      </c>
      <c r="D28" s="39" t="s">
        <v>181</v>
      </c>
      <c r="E28" s="40" t="s">
        <v>181</v>
      </c>
      <c r="F28" s="39" t="s">
        <v>182</v>
      </c>
      <c r="G28" s="41">
        <v>41092</v>
      </c>
      <c r="H28" s="39" t="s">
        <v>183</v>
      </c>
      <c r="I28" s="39" t="s">
        <v>121</v>
      </c>
      <c r="J28" s="41">
        <v>42037</v>
      </c>
      <c r="K28" s="41">
        <v>44851</v>
      </c>
      <c r="L28" s="29" t="s">
        <v>184</v>
      </c>
      <c r="M28" s="13">
        <f t="shared" ca="1" si="2"/>
        <v>12</v>
      </c>
      <c r="N28" s="13">
        <f t="shared" ca="1" si="3"/>
        <v>9</v>
      </c>
      <c r="O28" s="13">
        <f t="shared" ca="1" si="4"/>
        <v>2</v>
      </c>
      <c r="P28" s="118">
        <v>211</v>
      </c>
      <c r="Q28" s="118">
        <v>92</v>
      </c>
      <c r="R28" s="118">
        <v>118</v>
      </c>
      <c r="S28" s="118">
        <v>1</v>
      </c>
      <c r="T28" s="119">
        <v>37.5</v>
      </c>
      <c r="U28" s="119">
        <v>31.3</v>
      </c>
      <c r="V28" s="119">
        <v>0.7</v>
      </c>
      <c r="W28" s="119">
        <v>0</v>
      </c>
      <c r="X28" s="120">
        <v>1</v>
      </c>
      <c r="Y28" s="121">
        <v>211</v>
      </c>
      <c r="Z28" s="234">
        <f>+SUM(Tabla134[[#This Row],[FITO KGR. DECOMISADO]:[ACUI KGR. DECOMISADO]])</f>
        <v>69.5</v>
      </c>
      <c r="AA28" s="34"/>
      <c r="AB28" s="122"/>
      <c r="AC28" s="123"/>
      <c r="AD28" s="124"/>
      <c r="AE28" s="125"/>
      <c r="AF28" s="125"/>
      <c r="AG28" s="235"/>
      <c r="AH28" s="235"/>
    </row>
    <row r="29" spans="1:34" ht="114.75" customHeight="1" x14ac:dyDescent="0.25">
      <c r="A29" s="9" t="s">
        <v>34</v>
      </c>
      <c r="B29" s="9" t="s">
        <v>185</v>
      </c>
      <c r="C29" s="10" t="s">
        <v>186</v>
      </c>
      <c r="D29" s="9" t="s">
        <v>187</v>
      </c>
      <c r="E29" s="9" t="s">
        <v>187</v>
      </c>
      <c r="F29" s="9" t="s">
        <v>188</v>
      </c>
      <c r="G29" s="11">
        <v>41807</v>
      </c>
      <c r="H29" s="9" t="s">
        <v>189</v>
      </c>
      <c r="I29" s="9" t="s">
        <v>95</v>
      </c>
      <c r="J29" s="11">
        <v>42723</v>
      </c>
      <c r="K29" s="11">
        <v>42723</v>
      </c>
      <c r="L29" s="12" t="s">
        <v>190</v>
      </c>
      <c r="M29" s="13">
        <f t="shared" ca="1" si="2"/>
        <v>10</v>
      </c>
      <c r="N29" s="13">
        <f t="shared" ca="1" si="3"/>
        <v>8</v>
      </c>
      <c r="O29" s="13">
        <f t="shared" ca="1" si="4"/>
        <v>8</v>
      </c>
      <c r="P29" s="14">
        <v>0</v>
      </c>
      <c r="Q29" s="14">
        <v>0</v>
      </c>
      <c r="R29" s="14">
        <v>0</v>
      </c>
      <c r="S29" s="14">
        <v>0</v>
      </c>
      <c r="T29" s="15">
        <v>0</v>
      </c>
      <c r="U29" s="15">
        <v>0</v>
      </c>
      <c r="V29" s="15">
        <v>0</v>
      </c>
      <c r="W29" s="15">
        <v>0</v>
      </c>
      <c r="X29" s="16" t="e">
        <v>#DIV/0!</v>
      </c>
      <c r="Y29" s="17">
        <v>0</v>
      </c>
      <c r="Z29" s="231" t="e">
        <f>+SUM([1]!Tabla13[[#This Row],[FITO KGR. DECOMISADO]:[ACUI KGR. DECOMISADO]])</f>
        <v>#REF!</v>
      </c>
      <c r="AA29" s="16">
        <v>1</v>
      </c>
      <c r="AB29" s="9" t="s">
        <v>41</v>
      </c>
      <c r="AC29" s="9" t="s">
        <v>41</v>
      </c>
      <c r="AD29" s="59" t="s">
        <v>191</v>
      </c>
      <c r="AE29" s="117"/>
      <c r="AF29" s="117"/>
      <c r="AG29" s="232"/>
      <c r="AH29" s="232"/>
    </row>
    <row r="30" spans="1:34" ht="114.75" customHeight="1" x14ac:dyDescent="0.25">
      <c r="A30" s="39" t="s">
        <v>34</v>
      </c>
      <c r="B30" s="39" t="s">
        <v>185</v>
      </c>
      <c r="C30" s="10" t="s">
        <v>192</v>
      </c>
      <c r="D30" s="39" t="s">
        <v>193</v>
      </c>
      <c r="E30" s="39" t="s">
        <v>193</v>
      </c>
      <c r="F30" s="39" t="s">
        <v>194</v>
      </c>
      <c r="G30" s="41">
        <v>42827</v>
      </c>
      <c r="H30" s="39" t="s">
        <v>195</v>
      </c>
      <c r="I30" s="39" t="s">
        <v>196</v>
      </c>
      <c r="J30" s="41">
        <v>43451</v>
      </c>
      <c r="K30" s="41">
        <v>43451</v>
      </c>
      <c r="L30" s="29" t="s">
        <v>197</v>
      </c>
      <c r="M30" s="13">
        <f t="shared" ca="1" si="2"/>
        <v>7</v>
      </c>
      <c r="N30" s="13">
        <f t="shared" ca="1" si="3"/>
        <v>6</v>
      </c>
      <c r="O30" s="13">
        <f t="shared" ca="1" si="4"/>
        <v>6</v>
      </c>
      <c r="P30" s="118"/>
      <c r="Q30" s="118"/>
      <c r="R30" s="118"/>
      <c r="S30" s="118"/>
      <c r="T30" s="119"/>
      <c r="U30" s="119"/>
      <c r="V30" s="119"/>
      <c r="W30" s="119"/>
      <c r="X30" s="126"/>
      <c r="Y30" s="121"/>
      <c r="Z30" s="231">
        <f>+SUM(Tabla134[[#This Row],[FITO KGR. DECOMISADO]:[ACUI KGR. DECOMISADO]])</f>
        <v>0</v>
      </c>
      <c r="AA30" s="127">
        <v>0.8928571428571429</v>
      </c>
      <c r="AB30" s="128" t="s">
        <v>41</v>
      </c>
      <c r="AC30" s="129" t="s">
        <v>41</v>
      </c>
      <c r="AD30" s="130"/>
      <c r="AE30" s="125"/>
      <c r="AF30" s="125"/>
      <c r="AG30" s="235"/>
      <c r="AH30" s="235"/>
    </row>
    <row r="31" spans="1:34" ht="114.75" customHeight="1" x14ac:dyDescent="0.25">
      <c r="A31" s="9" t="s">
        <v>34</v>
      </c>
      <c r="B31" s="9" t="s">
        <v>198</v>
      </c>
      <c r="C31" s="10" t="s">
        <v>199</v>
      </c>
      <c r="D31" s="9" t="s">
        <v>200</v>
      </c>
      <c r="E31" s="9" t="s">
        <v>200</v>
      </c>
      <c r="F31" s="9" t="s">
        <v>201</v>
      </c>
      <c r="G31" s="11">
        <v>43310</v>
      </c>
      <c r="H31" s="9" t="s">
        <v>202</v>
      </c>
      <c r="I31" s="9" t="s">
        <v>203</v>
      </c>
      <c r="J31" s="11">
        <v>44088</v>
      </c>
      <c r="K31" s="11">
        <v>44373</v>
      </c>
      <c r="L31" s="12" t="s">
        <v>204</v>
      </c>
      <c r="M31" s="13">
        <f t="shared" ca="1" si="2"/>
        <v>6</v>
      </c>
      <c r="N31" s="13">
        <f t="shared" ca="1" si="3"/>
        <v>4</v>
      </c>
      <c r="O31" s="13">
        <f t="shared" ca="1" si="4"/>
        <v>3</v>
      </c>
      <c r="P31" s="109">
        <v>15</v>
      </c>
      <c r="Q31" s="109">
        <v>9</v>
      </c>
      <c r="R31" s="109">
        <v>6</v>
      </c>
      <c r="S31" s="109">
        <v>0</v>
      </c>
      <c r="T31" s="110">
        <v>8.6999999999999993</v>
      </c>
      <c r="U31" s="110">
        <v>0</v>
      </c>
      <c r="V31" s="110">
        <v>0</v>
      </c>
      <c r="W31" s="110">
        <v>0</v>
      </c>
      <c r="X31" s="111">
        <v>1</v>
      </c>
      <c r="Y31" s="112">
        <v>15</v>
      </c>
      <c r="Z31" s="231">
        <f>+SUM(Tabla134[[#This Row],[FITO KGR. DECOMISADO]:[ACUI KGR. DECOMISADO]])</f>
        <v>8.6999999999999993</v>
      </c>
      <c r="AA31" s="113">
        <v>0.98</v>
      </c>
      <c r="AB31" s="114" t="s">
        <v>41</v>
      </c>
      <c r="AC31" s="115" t="s">
        <v>41</v>
      </c>
      <c r="AD31" s="116"/>
      <c r="AE31" s="117"/>
      <c r="AF31" s="117"/>
      <c r="AG31" s="232"/>
      <c r="AH31" s="232"/>
    </row>
    <row r="32" spans="1:34" ht="114.75" customHeight="1" x14ac:dyDescent="0.25">
      <c r="A32" s="39" t="s">
        <v>34</v>
      </c>
      <c r="B32" s="9" t="s">
        <v>198</v>
      </c>
      <c r="C32" s="10" t="s">
        <v>199</v>
      </c>
      <c r="D32" s="9" t="s">
        <v>205</v>
      </c>
      <c r="E32" s="9" t="s">
        <v>205</v>
      </c>
      <c r="F32" s="9" t="s">
        <v>159</v>
      </c>
      <c r="G32" s="11">
        <v>43879</v>
      </c>
      <c r="H32" s="9" t="s">
        <v>206</v>
      </c>
      <c r="I32" s="9" t="s">
        <v>207</v>
      </c>
      <c r="J32" s="11">
        <v>44403</v>
      </c>
      <c r="K32" s="11">
        <v>44403</v>
      </c>
      <c r="L32" s="12" t="s">
        <v>208</v>
      </c>
      <c r="M32" s="13">
        <f t="shared" ca="1" si="2"/>
        <v>4</v>
      </c>
      <c r="N32" s="13">
        <f t="shared" ca="1" si="3"/>
        <v>3</v>
      </c>
      <c r="O32" s="13">
        <f t="shared" ca="1" si="4"/>
        <v>3</v>
      </c>
      <c r="P32" s="136">
        <v>89</v>
      </c>
      <c r="Q32" s="136">
        <v>44</v>
      </c>
      <c r="R32" s="136">
        <v>43</v>
      </c>
      <c r="S32" s="136">
        <v>2</v>
      </c>
      <c r="T32" s="137">
        <v>6.9</v>
      </c>
      <c r="U32" s="137">
        <v>0</v>
      </c>
      <c r="V32" s="136">
        <v>0</v>
      </c>
      <c r="W32" s="136">
        <v>8</v>
      </c>
      <c r="X32" s="138">
        <v>0.91752577319587625</v>
      </c>
      <c r="Y32" s="136">
        <v>97</v>
      </c>
      <c r="Z32" s="231">
        <f>+SUM(Tabla134[[#This Row],[FITO KGR. DECOMISADO]:[ACUI KGR. DECOMISADO]])</f>
        <v>6.9</v>
      </c>
      <c r="AA32" s="113">
        <v>0.97037037037037033</v>
      </c>
      <c r="AB32" s="114" t="s">
        <v>41</v>
      </c>
      <c r="AC32" s="115" t="s">
        <v>41</v>
      </c>
      <c r="AD32" s="116"/>
      <c r="AE32" s="117"/>
      <c r="AF32" s="117"/>
      <c r="AG32" s="232"/>
      <c r="AH32" s="232"/>
    </row>
    <row r="33" spans="1:34" ht="114.75" customHeight="1" x14ac:dyDescent="0.25">
      <c r="A33" s="9" t="s">
        <v>34</v>
      </c>
      <c r="B33" s="9" t="s">
        <v>209</v>
      </c>
      <c r="C33" s="10" t="s">
        <v>210</v>
      </c>
      <c r="D33" s="9" t="s">
        <v>211</v>
      </c>
      <c r="E33" s="9" t="s">
        <v>211</v>
      </c>
      <c r="F33" s="9" t="s">
        <v>212</v>
      </c>
      <c r="G33" s="11">
        <v>42381</v>
      </c>
      <c r="H33" s="9" t="s">
        <v>213</v>
      </c>
      <c r="I33" s="9" t="s">
        <v>89</v>
      </c>
      <c r="J33" s="11">
        <v>42884</v>
      </c>
      <c r="K33" s="11">
        <v>42884</v>
      </c>
      <c r="L33" s="12" t="s">
        <v>214</v>
      </c>
      <c r="M33" s="13">
        <f t="shared" ca="1" si="2"/>
        <v>8</v>
      </c>
      <c r="N33" s="13">
        <f t="shared" ca="1" si="3"/>
        <v>7</v>
      </c>
      <c r="O33" s="13">
        <f t="shared" ca="1" si="4"/>
        <v>7</v>
      </c>
      <c r="P33" s="109">
        <v>47</v>
      </c>
      <c r="Q33" s="109">
        <v>24</v>
      </c>
      <c r="R33" s="109">
        <v>23</v>
      </c>
      <c r="S33" s="109">
        <v>0</v>
      </c>
      <c r="T33" s="110">
        <v>17.63</v>
      </c>
      <c r="U33" s="110">
        <v>17.059999999999999</v>
      </c>
      <c r="V33" s="110">
        <v>0</v>
      </c>
      <c r="W33" s="110">
        <v>0</v>
      </c>
      <c r="X33" s="111">
        <v>1</v>
      </c>
      <c r="Y33" s="112">
        <v>47</v>
      </c>
      <c r="Z33" s="231">
        <f>+SUM(Tabla134[[#This Row],[FITO KGR. DECOMISADO]:[ACUI KGR. DECOMISADO]])</f>
        <v>34.69</v>
      </c>
      <c r="AA33" s="113">
        <v>1</v>
      </c>
      <c r="AB33" s="114" t="s">
        <v>41</v>
      </c>
      <c r="AC33" s="115" t="s">
        <v>41</v>
      </c>
      <c r="AD33" s="116"/>
      <c r="AE33" s="117"/>
      <c r="AF33" s="117"/>
      <c r="AG33" s="232"/>
      <c r="AH33" s="232"/>
    </row>
    <row r="34" spans="1:34" ht="114.75" customHeight="1" x14ac:dyDescent="0.25">
      <c r="A34" s="39" t="s">
        <v>34</v>
      </c>
      <c r="B34" s="39" t="s">
        <v>209</v>
      </c>
      <c r="C34" s="10" t="s">
        <v>210</v>
      </c>
      <c r="D34" s="39" t="s">
        <v>215</v>
      </c>
      <c r="E34" s="39" t="s">
        <v>215</v>
      </c>
      <c r="F34" s="39" t="s">
        <v>73</v>
      </c>
      <c r="G34" s="41">
        <v>42278</v>
      </c>
      <c r="H34" s="39" t="s">
        <v>216</v>
      </c>
      <c r="I34" s="39" t="s">
        <v>207</v>
      </c>
      <c r="J34" s="41">
        <v>43612</v>
      </c>
      <c r="K34" s="41">
        <v>43612</v>
      </c>
      <c r="L34" s="29" t="s">
        <v>217</v>
      </c>
      <c r="M34" s="13">
        <f t="shared" ca="1" si="2"/>
        <v>9</v>
      </c>
      <c r="N34" s="13">
        <f t="shared" ca="1" si="3"/>
        <v>5</v>
      </c>
      <c r="O34" s="13">
        <f t="shared" ca="1" si="4"/>
        <v>5</v>
      </c>
      <c r="P34" s="118">
        <v>27</v>
      </c>
      <c r="Q34" s="118">
        <v>14</v>
      </c>
      <c r="R34" s="118">
        <v>13</v>
      </c>
      <c r="S34" s="118">
        <v>0</v>
      </c>
      <c r="T34" s="119">
        <v>10.019999999999996</v>
      </c>
      <c r="U34" s="119">
        <v>17.319999999999997</v>
      </c>
      <c r="V34" s="119">
        <v>0</v>
      </c>
      <c r="W34" s="119">
        <v>0</v>
      </c>
      <c r="X34" s="126">
        <v>1</v>
      </c>
      <c r="Y34" s="121">
        <v>27</v>
      </c>
      <c r="Z34" s="231">
        <f>+SUM(Tabla134[[#This Row],[FITO KGR. DECOMISADO]:[ACUI KGR. DECOMISADO]])</f>
        <v>27.339999999999993</v>
      </c>
      <c r="AA34" s="127">
        <v>1</v>
      </c>
      <c r="AB34" s="128" t="s">
        <v>41</v>
      </c>
      <c r="AC34" s="129" t="s">
        <v>41</v>
      </c>
      <c r="AD34" s="130"/>
      <c r="AE34" s="125"/>
      <c r="AF34" s="125"/>
      <c r="AG34" s="235"/>
      <c r="AH34" s="235"/>
    </row>
    <row r="35" spans="1:34" ht="114.75" customHeight="1" x14ac:dyDescent="0.25">
      <c r="A35" s="9" t="s">
        <v>34</v>
      </c>
      <c r="B35" s="39" t="s">
        <v>218</v>
      </c>
      <c r="C35" s="10" t="s">
        <v>218</v>
      </c>
      <c r="D35" s="39" t="s">
        <v>219</v>
      </c>
      <c r="E35" s="39" t="s">
        <v>219</v>
      </c>
      <c r="F35" s="39" t="s">
        <v>212</v>
      </c>
      <c r="G35" s="41">
        <v>42533</v>
      </c>
      <c r="H35" s="39" t="s">
        <v>220</v>
      </c>
      <c r="I35" s="39" t="s">
        <v>55</v>
      </c>
      <c r="J35" s="41">
        <v>42881</v>
      </c>
      <c r="K35" s="41">
        <v>42881</v>
      </c>
      <c r="L35" s="29" t="s">
        <v>221</v>
      </c>
      <c r="M35" s="13">
        <f t="shared" ca="1" si="2"/>
        <v>8</v>
      </c>
      <c r="N35" s="13">
        <f t="shared" ca="1" si="3"/>
        <v>7</v>
      </c>
      <c r="O35" s="13">
        <f t="shared" ca="1" si="4"/>
        <v>7</v>
      </c>
      <c r="P35" s="118">
        <v>68</v>
      </c>
      <c r="Q35" s="118">
        <v>26</v>
      </c>
      <c r="R35" s="118">
        <v>42</v>
      </c>
      <c r="S35" s="118">
        <v>0</v>
      </c>
      <c r="T35" s="119">
        <v>7.1</v>
      </c>
      <c r="U35" s="119">
        <v>14.500000000000004</v>
      </c>
      <c r="V35" s="119">
        <v>0</v>
      </c>
      <c r="W35" s="119">
        <v>0</v>
      </c>
      <c r="X35" s="126">
        <v>1</v>
      </c>
      <c r="Y35" s="121">
        <v>68</v>
      </c>
      <c r="Z35" s="231">
        <f>+SUM(Tabla134[[#This Row],[FITO KGR. DECOMISADO]:[ACUI KGR. DECOMISADO]])</f>
        <v>21.6</v>
      </c>
      <c r="AA35" s="127">
        <v>1</v>
      </c>
      <c r="AB35" s="128" t="s">
        <v>41</v>
      </c>
      <c r="AC35" s="129" t="s">
        <v>41</v>
      </c>
      <c r="AD35" s="130" t="s">
        <v>222</v>
      </c>
      <c r="AE35" s="125"/>
      <c r="AF35" s="125"/>
      <c r="AG35" s="235"/>
      <c r="AH35" s="235"/>
    </row>
    <row r="36" spans="1:34" ht="114.75" customHeight="1" x14ac:dyDescent="0.25">
      <c r="A36" s="39" t="s">
        <v>34</v>
      </c>
      <c r="B36" s="9" t="s">
        <v>223</v>
      </c>
      <c r="C36" s="60" t="s">
        <v>224</v>
      </c>
      <c r="D36" s="9" t="s">
        <v>225</v>
      </c>
      <c r="E36" s="9" t="s">
        <v>225</v>
      </c>
      <c r="F36" s="9" t="s">
        <v>212</v>
      </c>
      <c r="G36" s="11">
        <v>42020</v>
      </c>
      <c r="H36" s="9" t="s">
        <v>226</v>
      </c>
      <c r="I36" s="9" t="s">
        <v>196</v>
      </c>
      <c r="J36" s="11">
        <v>42884</v>
      </c>
      <c r="K36" s="11">
        <v>42884</v>
      </c>
      <c r="L36" s="12" t="s">
        <v>227</v>
      </c>
      <c r="M36" s="13">
        <f t="shared" ca="1" si="2"/>
        <v>9</v>
      </c>
      <c r="N36" s="13">
        <f t="shared" ca="1" si="3"/>
        <v>7</v>
      </c>
      <c r="O36" s="13">
        <f t="shared" ca="1" si="4"/>
        <v>7</v>
      </c>
      <c r="P36" s="109">
        <v>21</v>
      </c>
      <c r="Q36" s="109">
        <v>6</v>
      </c>
      <c r="R36" s="109">
        <v>15</v>
      </c>
      <c r="S36" s="109">
        <v>0</v>
      </c>
      <c r="T36" s="110">
        <v>2.54</v>
      </c>
      <c r="U36" s="110">
        <v>9.0040000000000013</v>
      </c>
      <c r="V36" s="110">
        <v>0</v>
      </c>
      <c r="W36" s="110">
        <v>0</v>
      </c>
      <c r="X36" s="111">
        <v>1</v>
      </c>
      <c r="Y36" s="112">
        <v>21</v>
      </c>
      <c r="Z36" s="231">
        <f>+SUM(Tabla134[[#This Row],[FITO KGR. DECOMISADO]:[ACUI KGR. DECOMISADO]])</f>
        <v>11.544</v>
      </c>
      <c r="AA36" s="113">
        <v>1</v>
      </c>
      <c r="AB36" s="114" t="s">
        <v>41</v>
      </c>
      <c r="AC36" s="115" t="s">
        <v>41</v>
      </c>
      <c r="AD36" s="116"/>
      <c r="AE36" s="117"/>
      <c r="AF36" s="117"/>
      <c r="AG36" s="232"/>
      <c r="AH36" s="232"/>
    </row>
    <row r="37" spans="1:34" ht="114.75" customHeight="1" x14ac:dyDescent="0.25">
      <c r="A37" s="9" t="s">
        <v>34</v>
      </c>
      <c r="B37" s="39" t="s">
        <v>228</v>
      </c>
      <c r="C37" s="24" t="s">
        <v>229</v>
      </c>
      <c r="D37" s="61" t="s">
        <v>181</v>
      </c>
      <c r="E37" s="40" t="s">
        <v>181</v>
      </c>
      <c r="F37" s="39" t="s">
        <v>230</v>
      </c>
      <c r="G37" s="41">
        <v>41092</v>
      </c>
      <c r="H37" s="39" t="s">
        <v>183</v>
      </c>
      <c r="I37" s="39" t="s">
        <v>121</v>
      </c>
      <c r="J37" s="41">
        <v>42037</v>
      </c>
      <c r="K37" s="41">
        <v>42282</v>
      </c>
      <c r="L37" s="29" t="s">
        <v>231</v>
      </c>
      <c r="M37" s="13">
        <f t="shared" ca="1" si="2"/>
        <v>12</v>
      </c>
      <c r="N37" s="13">
        <f t="shared" ca="1" si="3"/>
        <v>9</v>
      </c>
      <c r="O37" s="13">
        <f t="shared" ca="1" si="4"/>
        <v>9</v>
      </c>
      <c r="P37" s="118"/>
      <c r="Q37" s="118"/>
      <c r="R37" s="118"/>
      <c r="S37" s="118"/>
      <c r="T37" s="119"/>
      <c r="U37" s="119"/>
      <c r="V37" s="119"/>
      <c r="W37" s="119"/>
      <c r="X37" s="126"/>
      <c r="Y37" s="121"/>
      <c r="Z37" s="231">
        <f>+SUM(Tabla134[[#This Row],[FITO KGR. DECOMISADO]:[ACUI KGR. DECOMISADO]])</f>
        <v>0</v>
      </c>
      <c r="AA37" s="127">
        <v>0.90139999999999998</v>
      </c>
      <c r="AB37" s="128" t="s">
        <v>41</v>
      </c>
      <c r="AC37" s="129" t="s">
        <v>41</v>
      </c>
      <c r="AD37" s="130" t="s">
        <v>222</v>
      </c>
      <c r="AE37" s="125"/>
      <c r="AF37" s="125"/>
      <c r="AG37" s="235"/>
      <c r="AH37" s="235"/>
    </row>
    <row r="38" spans="1:34" ht="114.75" customHeight="1" x14ac:dyDescent="0.25">
      <c r="A38" s="9"/>
      <c r="B38" s="9"/>
      <c r="C38" s="24"/>
      <c r="D38" s="9" t="s">
        <v>232</v>
      </c>
      <c r="E38" s="9"/>
      <c r="F38" s="9"/>
      <c r="G38" s="11"/>
      <c r="H38" s="9"/>
      <c r="I38" s="9"/>
      <c r="J38" s="11"/>
      <c r="K38" s="11"/>
      <c r="L38" s="12"/>
      <c r="M38" s="13">
        <f t="shared" ca="1" si="2"/>
        <v>124</v>
      </c>
      <c r="N38" s="13">
        <f t="shared" ca="1" si="3"/>
        <v>124</v>
      </c>
      <c r="O38" s="13">
        <f t="shared" ca="1" si="4"/>
        <v>124</v>
      </c>
      <c r="P38" s="109">
        <v>51</v>
      </c>
      <c r="Q38" s="109">
        <v>10</v>
      </c>
      <c r="R38" s="109">
        <v>40</v>
      </c>
      <c r="S38" s="109">
        <v>1</v>
      </c>
      <c r="T38" s="110">
        <v>2.7199999999999998</v>
      </c>
      <c r="U38" s="110">
        <v>21.820000000000004</v>
      </c>
      <c r="V38" s="110">
        <v>2.75</v>
      </c>
      <c r="W38" s="110">
        <v>2</v>
      </c>
      <c r="X38" s="111">
        <v>0.96226415094339623</v>
      </c>
      <c r="Y38" s="112">
        <v>53</v>
      </c>
      <c r="Z38" s="231"/>
      <c r="AA38" s="113"/>
      <c r="AB38" s="114"/>
      <c r="AC38" s="115"/>
      <c r="AD38" s="116"/>
      <c r="AE38" s="117"/>
      <c r="AF38" s="117"/>
      <c r="AG38" s="232"/>
      <c r="AH38" s="232"/>
    </row>
    <row r="39" spans="1:34" ht="114.75" customHeight="1" x14ac:dyDescent="0.25">
      <c r="A39" s="23" t="s">
        <v>34</v>
      </c>
      <c r="B39" s="23" t="s">
        <v>228</v>
      </c>
      <c r="C39" s="24" t="s">
        <v>229</v>
      </c>
      <c r="D39" s="23" t="s">
        <v>235</v>
      </c>
      <c r="E39" s="25"/>
      <c r="F39" s="23" t="s">
        <v>46</v>
      </c>
      <c r="G39" s="27">
        <v>43711</v>
      </c>
      <c r="H39" s="28" t="s">
        <v>236</v>
      </c>
      <c r="I39" s="28" t="s">
        <v>237</v>
      </c>
      <c r="J39" s="27">
        <v>44807</v>
      </c>
      <c r="K39" s="27">
        <v>44900</v>
      </c>
      <c r="L39" s="12" t="s">
        <v>238</v>
      </c>
      <c r="M39" s="13">
        <f t="shared" ca="1" si="2"/>
        <v>5</v>
      </c>
      <c r="N39" s="13">
        <f t="shared" ca="1" si="3"/>
        <v>2</v>
      </c>
      <c r="O39" s="13">
        <f t="shared" ca="1" si="4"/>
        <v>2</v>
      </c>
      <c r="P39" s="109">
        <v>50</v>
      </c>
      <c r="Q39" s="109">
        <v>3</v>
      </c>
      <c r="R39" s="109">
        <v>47</v>
      </c>
      <c r="S39" s="109">
        <v>0</v>
      </c>
      <c r="T39" s="110">
        <v>1.2000000000000002</v>
      </c>
      <c r="U39" s="110">
        <v>20.440000000000001</v>
      </c>
      <c r="V39" s="110">
        <v>0</v>
      </c>
      <c r="W39" s="110">
        <v>5</v>
      </c>
      <c r="X39" s="139">
        <v>0.90909090909090906</v>
      </c>
      <c r="Y39" s="112">
        <v>55</v>
      </c>
      <c r="Z39" s="234">
        <f>+SUM(Tabla134[[#This Row],[FITO KGR. DECOMISADO]:[ACUI KGR. DECOMISADO]])</f>
        <v>21.64</v>
      </c>
      <c r="AA39" s="34"/>
      <c r="AB39" s="122"/>
      <c r="AC39" s="123"/>
      <c r="AD39" s="124"/>
      <c r="AE39" s="125"/>
      <c r="AF39" s="125"/>
      <c r="AG39" s="235"/>
      <c r="AH39" s="235"/>
    </row>
    <row r="40" spans="1:34" ht="114.75" customHeight="1" x14ac:dyDescent="0.25">
      <c r="A40" s="39" t="s">
        <v>34</v>
      </c>
      <c r="B40" s="9" t="s">
        <v>228</v>
      </c>
      <c r="C40" s="24" t="s">
        <v>239</v>
      </c>
      <c r="D40" s="9" t="s">
        <v>240</v>
      </c>
      <c r="E40" s="9" t="s">
        <v>240</v>
      </c>
      <c r="F40" s="9" t="s">
        <v>241</v>
      </c>
      <c r="G40" s="11">
        <v>41275</v>
      </c>
      <c r="H40" s="9" t="s">
        <v>242</v>
      </c>
      <c r="I40" s="9" t="s">
        <v>55</v>
      </c>
      <c r="J40" s="11">
        <v>41624</v>
      </c>
      <c r="K40" s="11">
        <v>44138</v>
      </c>
      <c r="L40" s="12" t="s">
        <v>243</v>
      </c>
      <c r="M40" s="13">
        <f t="shared" ca="1" si="2"/>
        <v>11</v>
      </c>
      <c r="N40" s="13">
        <f t="shared" ca="1" si="3"/>
        <v>11</v>
      </c>
      <c r="O40" s="13">
        <f t="shared" ca="1" si="4"/>
        <v>4</v>
      </c>
      <c r="P40" s="109">
        <v>61</v>
      </c>
      <c r="Q40" s="109">
        <v>43</v>
      </c>
      <c r="R40" s="109">
        <v>18</v>
      </c>
      <c r="S40" s="109">
        <v>0</v>
      </c>
      <c r="T40" s="110">
        <v>83.100000000000009</v>
      </c>
      <c r="U40" s="110">
        <v>17.350000000000001</v>
      </c>
      <c r="V40" s="110">
        <v>0</v>
      </c>
      <c r="W40" s="110">
        <v>0</v>
      </c>
      <c r="X40" s="111">
        <v>1</v>
      </c>
      <c r="Y40" s="112">
        <v>61</v>
      </c>
      <c r="Z40" s="231">
        <f>+SUM(Tabla134[[#This Row],[FITO KGR. DECOMISADO]:[ACUI KGR. DECOMISADO]])</f>
        <v>100.45000000000002</v>
      </c>
      <c r="AA40" s="113">
        <v>1</v>
      </c>
      <c r="AB40" s="114" t="s">
        <v>41</v>
      </c>
      <c r="AC40" s="115" t="s">
        <v>82</v>
      </c>
      <c r="AD40" s="116" t="s">
        <v>244</v>
      </c>
      <c r="AE40" s="117"/>
      <c r="AF40" s="117"/>
      <c r="AG40" s="232"/>
      <c r="AH40" s="232"/>
    </row>
    <row r="41" spans="1:34" ht="114.75" customHeight="1" x14ac:dyDescent="0.25">
      <c r="A41" s="9" t="s">
        <v>34</v>
      </c>
      <c r="B41" s="39" t="s">
        <v>228</v>
      </c>
      <c r="C41" s="24" t="s">
        <v>239</v>
      </c>
      <c r="D41" s="39" t="s">
        <v>245</v>
      </c>
      <c r="E41" s="39" t="s">
        <v>245</v>
      </c>
      <c r="F41" s="39" t="s">
        <v>246</v>
      </c>
      <c r="G41" s="41">
        <v>42780</v>
      </c>
      <c r="H41" s="39" t="s">
        <v>247</v>
      </c>
      <c r="I41" s="39" t="s">
        <v>127</v>
      </c>
      <c r="J41" s="41">
        <v>43773</v>
      </c>
      <c r="K41" s="41">
        <v>43773</v>
      </c>
      <c r="L41" s="29" t="s">
        <v>248</v>
      </c>
      <c r="M41" s="13">
        <f t="shared" ca="1" si="2"/>
        <v>7</v>
      </c>
      <c r="N41" s="13">
        <f t="shared" ca="1" si="3"/>
        <v>5</v>
      </c>
      <c r="O41" s="13">
        <f t="shared" ca="1" si="4"/>
        <v>5</v>
      </c>
      <c r="P41" s="118">
        <v>86</v>
      </c>
      <c r="Q41" s="118">
        <v>52</v>
      </c>
      <c r="R41" s="118">
        <v>34</v>
      </c>
      <c r="S41" s="118">
        <v>0</v>
      </c>
      <c r="T41" s="119">
        <v>96.102000000000018</v>
      </c>
      <c r="U41" s="119">
        <v>56.500000000000007</v>
      </c>
      <c r="V41" s="119">
        <v>0</v>
      </c>
      <c r="W41" s="119">
        <v>0</v>
      </c>
      <c r="X41" s="126">
        <v>1</v>
      </c>
      <c r="Y41" s="121">
        <v>86</v>
      </c>
      <c r="Z41" s="231">
        <f>+SUM(Tabla134[[#This Row],[FITO KGR. DECOMISADO]:[ACUI KGR. DECOMISADO]])</f>
        <v>152.60200000000003</v>
      </c>
      <c r="AA41" s="127">
        <v>1</v>
      </c>
      <c r="AB41" s="128"/>
      <c r="AC41" s="129" t="s">
        <v>41</v>
      </c>
      <c r="AD41" s="130"/>
      <c r="AE41" s="125"/>
      <c r="AF41" s="125"/>
      <c r="AG41" s="235"/>
      <c r="AH41" s="235"/>
    </row>
    <row r="42" spans="1:34" ht="114.75" customHeight="1" x14ac:dyDescent="0.25">
      <c r="A42" s="39" t="s">
        <v>34</v>
      </c>
      <c r="B42" s="39" t="s">
        <v>228</v>
      </c>
      <c r="C42" s="24" t="s">
        <v>239</v>
      </c>
      <c r="D42" s="39" t="s">
        <v>249</v>
      </c>
      <c r="E42" s="39" t="s">
        <v>249</v>
      </c>
      <c r="F42" s="39" t="s">
        <v>250</v>
      </c>
      <c r="G42" s="41">
        <v>43250</v>
      </c>
      <c r="H42" s="39" t="s">
        <v>251</v>
      </c>
      <c r="I42" s="39" t="s">
        <v>133</v>
      </c>
      <c r="J42" s="41">
        <v>44067</v>
      </c>
      <c r="K42" s="41">
        <v>44067</v>
      </c>
      <c r="L42" s="29" t="s">
        <v>252</v>
      </c>
      <c r="M42" s="13">
        <f t="shared" ca="1" si="2"/>
        <v>6</v>
      </c>
      <c r="N42" s="13">
        <f t="shared" ca="1" si="3"/>
        <v>4</v>
      </c>
      <c r="O42" s="13">
        <f t="shared" ca="1" si="4"/>
        <v>4</v>
      </c>
      <c r="P42" s="118"/>
      <c r="Q42" s="118"/>
      <c r="R42" s="118"/>
      <c r="S42" s="118"/>
      <c r="T42" s="119"/>
      <c r="U42" s="119"/>
      <c r="V42" s="119"/>
      <c r="W42" s="119"/>
      <c r="X42" s="126"/>
      <c r="Y42" s="121"/>
      <c r="Z42" s="231">
        <f>+SUM(Tabla134[[#This Row],[FITO KGR. DECOMISADO]:[ACUI KGR. DECOMISADO]])</f>
        <v>0</v>
      </c>
      <c r="AA42" s="127">
        <v>1</v>
      </c>
      <c r="AB42" s="128" t="s">
        <v>82</v>
      </c>
      <c r="AC42" s="129" t="s">
        <v>41</v>
      </c>
      <c r="AD42" s="130"/>
      <c r="AE42" s="125"/>
      <c r="AF42" s="125"/>
      <c r="AG42" s="235"/>
      <c r="AH42" s="235"/>
    </row>
    <row r="43" spans="1:34" ht="114.75" customHeight="1" x14ac:dyDescent="0.25">
      <c r="A43" s="9" t="s">
        <v>34</v>
      </c>
      <c r="B43" s="39" t="s">
        <v>253</v>
      </c>
      <c r="C43" s="10" t="s">
        <v>254</v>
      </c>
      <c r="D43" s="39" t="s">
        <v>255</v>
      </c>
      <c r="E43" s="40" t="s">
        <v>255</v>
      </c>
      <c r="F43" s="39" t="s">
        <v>256</v>
      </c>
      <c r="G43" s="41">
        <v>41579</v>
      </c>
      <c r="H43" s="39" t="s">
        <v>257</v>
      </c>
      <c r="I43" s="39" t="s">
        <v>55</v>
      </c>
      <c r="J43" s="41">
        <v>42198</v>
      </c>
      <c r="K43" s="41">
        <v>44098</v>
      </c>
      <c r="L43" s="29" t="s">
        <v>258</v>
      </c>
      <c r="M43" s="13">
        <f t="shared" ca="1" si="2"/>
        <v>11</v>
      </c>
      <c r="N43" s="13">
        <f t="shared" ca="1" si="3"/>
        <v>9</v>
      </c>
      <c r="O43" s="13">
        <f t="shared" ca="1" si="4"/>
        <v>4</v>
      </c>
      <c r="P43" s="118">
        <v>16</v>
      </c>
      <c r="Q43" s="118">
        <v>4</v>
      </c>
      <c r="R43" s="118">
        <v>12</v>
      </c>
      <c r="S43" s="118">
        <v>0</v>
      </c>
      <c r="T43" s="119">
        <v>4.8000000000000007</v>
      </c>
      <c r="U43" s="119">
        <v>13.399999999999999</v>
      </c>
      <c r="V43" s="119">
        <v>0</v>
      </c>
      <c r="W43" s="119">
        <v>0</v>
      </c>
      <c r="X43" s="126">
        <v>1</v>
      </c>
      <c r="Y43" s="121">
        <v>16</v>
      </c>
      <c r="Z43" s="231">
        <f>+SUM(Tabla134[[#This Row],[FITO KGR. DECOMISADO]:[ACUI KGR. DECOMISADO]])</f>
        <v>18.2</v>
      </c>
      <c r="AA43" s="127">
        <v>1</v>
      </c>
      <c r="AB43" s="128" t="s">
        <v>162</v>
      </c>
      <c r="AC43" s="129" t="s">
        <v>41</v>
      </c>
      <c r="AD43" s="130"/>
      <c r="AE43" s="125"/>
      <c r="AF43" s="125"/>
      <c r="AG43" s="235"/>
      <c r="AH43" s="235"/>
    </row>
    <row r="44" spans="1:34" ht="114.75" customHeight="1" x14ac:dyDescent="0.25">
      <c r="A44" s="39" t="s">
        <v>34</v>
      </c>
      <c r="B44" s="9" t="s">
        <v>259</v>
      </c>
      <c r="C44" s="60" t="s">
        <v>260</v>
      </c>
      <c r="D44" s="9" t="s">
        <v>261</v>
      </c>
      <c r="E44" s="9" t="s">
        <v>261</v>
      </c>
      <c r="F44" s="9" t="s">
        <v>194</v>
      </c>
      <c r="G44" s="11">
        <v>42647</v>
      </c>
      <c r="H44" s="9" t="s">
        <v>262</v>
      </c>
      <c r="I44" s="9" t="s">
        <v>263</v>
      </c>
      <c r="J44" s="11">
        <v>43451</v>
      </c>
      <c r="K44" s="11">
        <v>43451</v>
      </c>
      <c r="L44" s="12" t="s">
        <v>264</v>
      </c>
      <c r="M44" s="13">
        <f t="shared" ca="1" si="2"/>
        <v>8</v>
      </c>
      <c r="N44" s="13">
        <f t="shared" ca="1" si="3"/>
        <v>6</v>
      </c>
      <c r="O44" s="13">
        <f t="shared" ca="1" si="4"/>
        <v>6</v>
      </c>
      <c r="P44" s="109">
        <v>195</v>
      </c>
      <c r="Q44" s="109">
        <v>76</v>
      </c>
      <c r="R44" s="109">
        <v>119</v>
      </c>
      <c r="S44" s="109">
        <v>0</v>
      </c>
      <c r="T44" s="110">
        <v>0</v>
      </c>
      <c r="U44" s="110">
        <v>35.20000000000001</v>
      </c>
      <c r="V44" s="110">
        <v>0</v>
      </c>
      <c r="W44" s="110">
        <v>0</v>
      </c>
      <c r="X44" s="111">
        <v>1</v>
      </c>
      <c r="Y44" s="112">
        <v>195</v>
      </c>
      <c r="Z44" s="231">
        <f>+SUM(Tabla134[[#This Row],[FITO KGR. DECOMISADO]:[ACUI KGR. DECOMISADO]])</f>
        <v>35.20000000000001</v>
      </c>
      <c r="AA44" s="113">
        <v>1</v>
      </c>
      <c r="AB44" s="114" t="s">
        <v>162</v>
      </c>
      <c r="AC44" s="115" t="s">
        <v>41</v>
      </c>
      <c r="AD44" s="116"/>
      <c r="AE44" s="117"/>
      <c r="AF44" s="117"/>
      <c r="AG44" s="232"/>
      <c r="AH44" s="232"/>
    </row>
    <row r="45" spans="1:34" ht="114.75" customHeight="1" x14ac:dyDescent="0.25">
      <c r="A45" s="39" t="s">
        <v>34</v>
      </c>
      <c r="B45" s="39" t="s">
        <v>259</v>
      </c>
      <c r="C45" s="52" t="s">
        <v>260</v>
      </c>
      <c r="D45" s="39" t="s">
        <v>265</v>
      </c>
      <c r="E45" s="39" t="s">
        <v>265</v>
      </c>
      <c r="F45" s="39" t="s">
        <v>152</v>
      </c>
      <c r="G45" s="41">
        <v>44056</v>
      </c>
      <c r="H45" s="39" t="s">
        <v>266</v>
      </c>
      <c r="I45" s="39" t="s">
        <v>55</v>
      </c>
      <c r="J45" s="41">
        <v>44515</v>
      </c>
      <c r="K45" s="41">
        <v>44515</v>
      </c>
      <c r="L45" s="29" t="s">
        <v>267</v>
      </c>
      <c r="M45" s="13">
        <f t="shared" ca="1" si="2"/>
        <v>4</v>
      </c>
      <c r="N45" s="13">
        <f t="shared" ca="1" si="3"/>
        <v>3</v>
      </c>
      <c r="O45" s="13">
        <f t="shared" ca="1" si="4"/>
        <v>3</v>
      </c>
      <c r="P45" s="118">
        <v>4</v>
      </c>
      <c r="Q45" s="118">
        <v>2</v>
      </c>
      <c r="R45" s="118">
        <v>2</v>
      </c>
      <c r="S45" s="118">
        <v>0</v>
      </c>
      <c r="T45" s="119">
        <v>1.01</v>
      </c>
      <c r="U45" s="119">
        <v>0.25</v>
      </c>
      <c r="V45" s="119">
        <v>0</v>
      </c>
      <c r="W45" s="119">
        <v>0</v>
      </c>
      <c r="X45" s="126">
        <v>1</v>
      </c>
      <c r="Y45" s="121">
        <v>4</v>
      </c>
      <c r="Z45" s="231">
        <f>+SUM(Tabla134[[#This Row],[FITO KGR. DECOMISADO]:[ACUI KGR. DECOMISADO]])</f>
        <v>1.26</v>
      </c>
      <c r="AA45" s="127">
        <v>1</v>
      </c>
      <c r="AB45" s="128" t="s">
        <v>162</v>
      </c>
      <c r="AC45" s="129" t="s">
        <v>41</v>
      </c>
      <c r="AD45" s="130"/>
      <c r="AE45" s="125"/>
      <c r="AF45" s="125"/>
      <c r="AG45" s="235"/>
      <c r="AH45" s="235"/>
    </row>
    <row r="46" spans="1:34" ht="114.75" customHeight="1" x14ac:dyDescent="0.25">
      <c r="A46" s="39" t="s">
        <v>34</v>
      </c>
      <c r="B46" s="39" t="s">
        <v>268</v>
      </c>
      <c r="C46" s="52" t="s">
        <v>269</v>
      </c>
      <c r="D46" s="39" t="s">
        <v>270</v>
      </c>
      <c r="E46" s="39" t="s">
        <v>270</v>
      </c>
      <c r="F46" s="39" t="s">
        <v>271</v>
      </c>
      <c r="G46" s="41">
        <v>42955</v>
      </c>
      <c r="H46" s="39" t="s">
        <v>272</v>
      </c>
      <c r="I46" s="39" t="s">
        <v>127</v>
      </c>
      <c r="J46" s="41">
        <v>43773</v>
      </c>
      <c r="K46" s="41">
        <v>44088</v>
      </c>
      <c r="L46" s="29" t="s">
        <v>273</v>
      </c>
      <c r="M46" s="13">
        <f t="shared" ca="1" si="2"/>
        <v>7</v>
      </c>
      <c r="N46" s="13">
        <f t="shared" ca="1" si="3"/>
        <v>5</v>
      </c>
      <c r="O46" s="13">
        <f t="shared" ca="1" si="4"/>
        <v>4</v>
      </c>
      <c r="P46" s="118">
        <v>95</v>
      </c>
      <c r="Q46" s="118">
        <v>45</v>
      </c>
      <c r="R46" s="118">
        <v>50</v>
      </c>
      <c r="S46" s="118">
        <v>0</v>
      </c>
      <c r="T46" s="119">
        <v>11.549999999999999</v>
      </c>
      <c r="U46" s="119">
        <v>12.699999999999998</v>
      </c>
      <c r="V46" s="119">
        <v>0</v>
      </c>
      <c r="W46" s="119">
        <v>7</v>
      </c>
      <c r="X46" s="126">
        <v>0.93137254901960786</v>
      </c>
      <c r="Y46" s="121">
        <v>102</v>
      </c>
      <c r="Z46" s="231">
        <f>+SUM(Tabla134[[#This Row],[FITO KGR. DECOMISADO]:[ACUI KGR. DECOMISADO]])</f>
        <v>24.249999999999996</v>
      </c>
      <c r="AA46" s="127">
        <v>0.93571428571428572</v>
      </c>
      <c r="AB46" s="128" t="s">
        <v>162</v>
      </c>
      <c r="AC46" s="129" t="s">
        <v>41</v>
      </c>
      <c r="AD46" s="130"/>
      <c r="AE46" s="125"/>
      <c r="AF46" s="125"/>
      <c r="AG46" s="235"/>
      <c r="AH46" s="235"/>
    </row>
    <row r="47" spans="1:34" ht="114.75" customHeight="1" x14ac:dyDescent="0.25">
      <c r="A47" s="64" t="s">
        <v>34</v>
      </c>
      <c r="B47" s="64" t="s">
        <v>268</v>
      </c>
      <c r="C47" s="49" t="s">
        <v>269</v>
      </c>
      <c r="D47" s="64" t="s">
        <v>274</v>
      </c>
      <c r="E47" s="25"/>
      <c r="F47" s="64" t="s">
        <v>275</v>
      </c>
      <c r="G47" s="65">
        <v>42827</v>
      </c>
      <c r="H47" s="39" t="s">
        <v>195</v>
      </c>
      <c r="I47" s="39" t="s">
        <v>196</v>
      </c>
      <c r="J47" s="41">
        <v>43451</v>
      </c>
      <c r="K47" s="41">
        <v>44900</v>
      </c>
      <c r="L47" s="29" t="s">
        <v>276</v>
      </c>
      <c r="M47" s="13">
        <f t="shared" ca="1" si="2"/>
        <v>7</v>
      </c>
      <c r="N47" s="13">
        <f t="shared" ca="1" si="3"/>
        <v>6</v>
      </c>
      <c r="O47" s="13">
        <f t="shared" ca="1" si="4"/>
        <v>2</v>
      </c>
      <c r="P47" s="118">
        <v>35</v>
      </c>
      <c r="Q47" s="118">
        <v>29</v>
      </c>
      <c r="R47" s="118">
        <v>6</v>
      </c>
      <c r="S47" s="118">
        <v>0</v>
      </c>
      <c r="T47" s="119">
        <v>11.740000000000002</v>
      </c>
      <c r="U47" s="119">
        <v>4.33</v>
      </c>
      <c r="V47" s="119">
        <v>0</v>
      </c>
      <c r="W47" s="119">
        <v>0</v>
      </c>
      <c r="X47" s="120">
        <v>1</v>
      </c>
      <c r="Y47" s="121">
        <v>35</v>
      </c>
      <c r="Z47" s="234">
        <f>+SUM(Tabla134[[#This Row],[FITO KGR. DECOMISADO]:[ACUI KGR. DECOMISADO]])</f>
        <v>16.07</v>
      </c>
      <c r="AA47" s="34"/>
      <c r="AB47" s="122"/>
      <c r="AC47" s="123"/>
      <c r="AD47" s="124"/>
      <c r="AE47" s="125"/>
      <c r="AF47" s="125"/>
      <c r="AG47" s="235"/>
      <c r="AH47" s="235"/>
    </row>
    <row r="48" spans="1:34" ht="114.75" customHeight="1" x14ac:dyDescent="0.25">
      <c r="A48" s="9" t="s">
        <v>34</v>
      </c>
      <c r="B48" s="9" t="s">
        <v>277</v>
      </c>
      <c r="C48" s="10" t="s">
        <v>278</v>
      </c>
      <c r="D48" s="140" t="s">
        <v>279</v>
      </c>
      <c r="E48" s="9" t="s">
        <v>279</v>
      </c>
      <c r="F48" s="9" t="s">
        <v>188</v>
      </c>
      <c r="G48" s="11">
        <v>41395</v>
      </c>
      <c r="H48" s="9" t="s">
        <v>280</v>
      </c>
      <c r="I48" s="9" t="s">
        <v>55</v>
      </c>
      <c r="J48" s="11">
        <v>42723</v>
      </c>
      <c r="K48" s="11">
        <v>42723</v>
      </c>
      <c r="L48" s="12" t="s">
        <v>281</v>
      </c>
      <c r="M48" s="13">
        <f t="shared" ca="1" si="2"/>
        <v>11</v>
      </c>
      <c r="N48" s="13">
        <f t="shared" ca="1" si="3"/>
        <v>8</v>
      </c>
      <c r="O48" s="13">
        <f t="shared" ca="1" si="4"/>
        <v>8</v>
      </c>
      <c r="P48" s="136">
        <v>0</v>
      </c>
      <c r="Q48" s="136">
        <v>0</v>
      </c>
      <c r="R48" s="136">
        <v>0</v>
      </c>
      <c r="S48" s="136">
        <v>0</v>
      </c>
      <c r="T48" s="137">
        <v>0</v>
      </c>
      <c r="U48" s="137">
        <v>0</v>
      </c>
      <c r="V48" s="136">
        <v>0</v>
      </c>
      <c r="W48" s="136">
        <v>0</v>
      </c>
      <c r="X48" s="138" t="e">
        <v>#DIV/0!</v>
      </c>
      <c r="Y48" s="136">
        <v>0</v>
      </c>
      <c r="Z48" s="231">
        <f>+SUM(Tabla134[[#This Row],[FITO KGR. DECOMISADO]:[ACUI KGR. DECOMISADO]])</f>
        <v>0</v>
      </c>
      <c r="AA48" s="113">
        <v>0.93813131313131315</v>
      </c>
      <c r="AB48" s="114" t="s">
        <v>162</v>
      </c>
      <c r="AC48" s="115" t="s">
        <v>41</v>
      </c>
      <c r="AD48" s="116"/>
      <c r="AE48" s="117"/>
      <c r="AF48" s="117"/>
      <c r="AG48" s="232"/>
      <c r="AH48" s="232"/>
    </row>
    <row r="49" spans="1:34" ht="114.75" customHeight="1" x14ac:dyDescent="0.25">
      <c r="A49" s="39" t="s">
        <v>34</v>
      </c>
      <c r="B49" s="39" t="s">
        <v>277</v>
      </c>
      <c r="C49" s="10" t="s">
        <v>278</v>
      </c>
      <c r="D49" s="39" t="s">
        <v>282</v>
      </c>
      <c r="E49" s="39" t="s">
        <v>282</v>
      </c>
      <c r="F49" s="39" t="s">
        <v>283</v>
      </c>
      <c r="G49" s="41">
        <v>41395</v>
      </c>
      <c r="H49" s="39" t="s">
        <v>284</v>
      </c>
      <c r="I49" s="39" t="s">
        <v>55</v>
      </c>
      <c r="J49" s="41">
        <v>42646</v>
      </c>
      <c r="K49" s="41">
        <v>42646</v>
      </c>
      <c r="L49" s="29" t="s">
        <v>285</v>
      </c>
      <c r="M49" s="13">
        <f t="shared" ca="1" si="2"/>
        <v>11</v>
      </c>
      <c r="N49" s="13">
        <f t="shared" ca="1" si="3"/>
        <v>8</v>
      </c>
      <c r="O49" s="13">
        <f t="shared" ca="1" si="4"/>
        <v>8</v>
      </c>
      <c r="P49" s="118">
        <v>270</v>
      </c>
      <c r="Q49" s="118">
        <v>121</v>
      </c>
      <c r="R49" s="118">
        <v>149</v>
      </c>
      <c r="S49" s="118">
        <v>0</v>
      </c>
      <c r="T49" s="119">
        <v>29.869999999999997</v>
      </c>
      <c r="U49" s="119">
        <v>37.950000000000003</v>
      </c>
      <c r="V49" s="119">
        <v>0</v>
      </c>
      <c r="W49" s="119">
        <v>47</v>
      </c>
      <c r="X49" s="126">
        <v>0.8517350157728707</v>
      </c>
      <c r="Y49" s="121">
        <v>317</v>
      </c>
      <c r="Z49" s="231">
        <f>+SUM(Tabla134[[#This Row],[FITO KGR. DECOMISADO]:[ACUI KGR. DECOMISADO]])</f>
        <v>67.819999999999993</v>
      </c>
      <c r="AA49" s="127">
        <v>0.90180878552971577</v>
      </c>
      <c r="AB49" s="128" t="s">
        <v>82</v>
      </c>
      <c r="AC49" s="129" t="s">
        <v>82</v>
      </c>
      <c r="AD49" s="130" t="s">
        <v>286</v>
      </c>
      <c r="AE49" s="125"/>
      <c r="AF49" s="125"/>
      <c r="AG49" s="235"/>
      <c r="AH49" s="235"/>
    </row>
    <row r="50" spans="1:34" s="236" customFormat="1" ht="114.75" customHeight="1" x14ac:dyDescent="0.25">
      <c r="A50" s="9" t="s">
        <v>34</v>
      </c>
      <c r="B50" s="39" t="s">
        <v>277</v>
      </c>
      <c r="C50" s="10" t="s">
        <v>278</v>
      </c>
      <c r="D50" s="39" t="s">
        <v>287</v>
      </c>
      <c r="E50" s="39" t="s">
        <v>287</v>
      </c>
      <c r="F50" s="39" t="s">
        <v>188</v>
      </c>
      <c r="G50" s="41">
        <v>41881</v>
      </c>
      <c r="H50" s="39" t="s">
        <v>288</v>
      </c>
      <c r="I50" s="39" t="s">
        <v>95</v>
      </c>
      <c r="J50" s="41">
        <v>42723</v>
      </c>
      <c r="K50" s="41">
        <v>42723</v>
      </c>
      <c r="L50" s="29" t="s">
        <v>289</v>
      </c>
      <c r="M50" s="13">
        <f t="shared" ca="1" si="2"/>
        <v>10</v>
      </c>
      <c r="N50" s="13">
        <f t="shared" ca="1" si="3"/>
        <v>8</v>
      </c>
      <c r="O50" s="13">
        <f t="shared" ca="1" si="4"/>
        <v>8</v>
      </c>
      <c r="P50" s="118">
        <v>490</v>
      </c>
      <c r="Q50" s="118">
        <v>269</v>
      </c>
      <c r="R50" s="118">
        <v>217</v>
      </c>
      <c r="S50" s="118">
        <v>4</v>
      </c>
      <c r="T50" s="119">
        <v>101.47000000000003</v>
      </c>
      <c r="U50" s="119">
        <v>72.65000000000002</v>
      </c>
      <c r="V50" s="119">
        <v>0</v>
      </c>
      <c r="W50" s="119">
        <v>74</v>
      </c>
      <c r="X50" s="126">
        <v>0.86879432624113473</v>
      </c>
      <c r="Y50" s="121">
        <v>564</v>
      </c>
      <c r="Z50" s="231">
        <f>+SUM(Tabla134[[#This Row],[FITO KGR. DECOMISADO]:[ACUI KGR. DECOMISADO]])</f>
        <v>174.12000000000006</v>
      </c>
      <c r="AA50" s="127">
        <v>0.88526211671612265</v>
      </c>
      <c r="AB50" s="128" t="s">
        <v>162</v>
      </c>
      <c r="AC50" s="129" t="s">
        <v>41</v>
      </c>
      <c r="AD50" s="130"/>
      <c r="AE50" s="125"/>
      <c r="AF50" s="125"/>
      <c r="AG50" s="235"/>
      <c r="AH50" s="235"/>
    </row>
    <row r="51" spans="1:34" ht="114.75" customHeight="1" x14ac:dyDescent="0.25">
      <c r="A51" s="39" t="s">
        <v>34</v>
      </c>
      <c r="B51" s="39" t="s">
        <v>277</v>
      </c>
      <c r="C51" s="10" t="s">
        <v>278</v>
      </c>
      <c r="D51" s="39" t="s">
        <v>290</v>
      </c>
      <c r="E51" s="39" t="s">
        <v>290</v>
      </c>
      <c r="F51" s="39" t="s">
        <v>188</v>
      </c>
      <c r="G51" s="41">
        <v>41698</v>
      </c>
      <c r="H51" s="39" t="s">
        <v>291</v>
      </c>
      <c r="I51" s="39" t="s">
        <v>207</v>
      </c>
      <c r="J51" s="41">
        <v>42720</v>
      </c>
      <c r="K51" s="41">
        <v>43893</v>
      </c>
      <c r="L51" s="29" t="s">
        <v>292</v>
      </c>
      <c r="M51" s="13">
        <f t="shared" ca="1" si="2"/>
        <v>10</v>
      </c>
      <c r="N51" s="13">
        <f t="shared" ca="1" si="3"/>
        <v>8</v>
      </c>
      <c r="O51" s="13">
        <f t="shared" ca="1" si="4"/>
        <v>4</v>
      </c>
      <c r="P51" s="118">
        <v>450</v>
      </c>
      <c r="Q51" s="118">
        <v>220</v>
      </c>
      <c r="R51" s="118">
        <v>230</v>
      </c>
      <c r="S51" s="118">
        <v>0</v>
      </c>
      <c r="T51" s="119">
        <v>86.179999999999993</v>
      </c>
      <c r="U51" s="119">
        <v>74.269999999999968</v>
      </c>
      <c r="V51" s="119">
        <v>0</v>
      </c>
      <c r="W51" s="119">
        <v>109</v>
      </c>
      <c r="X51" s="126">
        <v>0.80500894454382832</v>
      </c>
      <c r="Y51" s="121">
        <v>559</v>
      </c>
      <c r="Z51" s="231">
        <f>+SUM(Tabla134[[#This Row],[FITO KGR. DECOMISADO]:[ACUI KGR. DECOMISADO]])</f>
        <v>160.44999999999996</v>
      </c>
      <c r="AA51" s="127">
        <v>0.8231292517006803</v>
      </c>
      <c r="AB51" s="128" t="s">
        <v>162</v>
      </c>
      <c r="AC51" s="129" t="s">
        <v>293</v>
      </c>
      <c r="AD51" s="130" t="s">
        <v>294</v>
      </c>
      <c r="AE51" s="125"/>
      <c r="AF51" s="125"/>
      <c r="AG51" s="235"/>
      <c r="AH51" s="235"/>
    </row>
    <row r="52" spans="1:34" ht="114.75" customHeight="1" x14ac:dyDescent="0.25">
      <c r="A52" s="9" t="s">
        <v>34</v>
      </c>
      <c r="B52" s="9" t="s">
        <v>277</v>
      </c>
      <c r="C52" s="10" t="s">
        <v>278</v>
      </c>
      <c r="D52" s="9" t="s">
        <v>295</v>
      </c>
      <c r="E52" s="9" t="s">
        <v>295</v>
      </c>
      <c r="F52" s="9" t="s">
        <v>296</v>
      </c>
      <c r="G52" s="11">
        <v>42174</v>
      </c>
      <c r="H52" s="9" t="s">
        <v>297</v>
      </c>
      <c r="I52" s="9" t="s">
        <v>263</v>
      </c>
      <c r="J52" s="11">
        <v>43017</v>
      </c>
      <c r="K52" s="11">
        <v>43612</v>
      </c>
      <c r="L52" s="12" t="s">
        <v>298</v>
      </c>
      <c r="M52" s="13">
        <f t="shared" ca="1" si="2"/>
        <v>9</v>
      </c>
      <c r="N52" s="13">
        <f t="shared" ca="1" si="3"/>
        <v>7</v>
      </c>
      <c r="O52" s="13">
        <f t="shared" ca="1" si="4"/>
        <v>5</v>
      </c>
      <c r="P52" s="109">
        <v>618</v>
      </c>
      <c r="Q52" s="109">
        <v>329</v>
      </c>
      <c r="R52" s="109">
        <v>289</v>
      </c>
      <c r="S52" s="109">
        <v>0</v>
      </c>
      <c r="T52" s="110">
        <v>129.47</v>
      </c>
      <c r="U52" s="110">
        <v>101.61999999999999</v>
      </c>
      <c r="V52" s="110">
        <v>0</v>
      </c>
      <c r="W52" s="110">
        <v>160</v>
      </c>
      <c r="X52" s="111">
        <v>0.79434447300771205</v>
      </c>
      <c r="Y52" s="112">
        <v>778</v>
      </c>
      <c r="Z52" s="231">
        <f>+SUM(Tabla134[[#This Row],[FITO KGR. DECOMISADO]:[ACUI KGR. DECOMISADO]])</f>
        <v>231.08999999999997</v>
      </c>
      <c r="AA52" s="113">
        <v>0.87920792079207921</v>
      </c>
      <c r="AB52" s="114" t="s">
        <v>82</v>
      </c>
      <c r="AC52" s="115" t="s">
        <v>82</v>
      </c>
      <c r="AD52" s="116" t="s">
        <v>91</v>
      </c>
      <c r="AE52" s="117"/>
      <c r="AF52" s="117"/>
      <c r="AG52" s="232"/>
      <c r="AH52" s="232"/>
    </row>
    <row r="53" spans="1:34" ht="114.75" customHeight="1" x14ac:dyDescent="0.25">
      <c r="A53" s="39" t="s">
        <v>34</v>
      </c>
      <c r="B53" s="39" t="s">
        <v>277</v>
      </c>
      <c r="C53" s="10" t="s">
        <v>278</v>
      </c>
      <c r="D53" s="39" t="s">
        <v>299</v>
      </c>
      <c r="E53" s="39" t="s">
        <v>299</v>
      </c>
      <c r="F53" s="39" t="s">
        <v>131</v>
      </c>
      <c r="G53" s="41">
        <v>42385</v>
      </c>
      <c r="H53" s="39" t="s">
        <v>300</v>
      </c>
      <c r="I53" s="39" t="s">
        <v>127</v>
      </c>
      <c r="J53" s="41">
        <v>43234</v>
      </c>
      <c r="K53" s="41">
        <v>43234</v>
      </c>
      <c r="L53" s="29" t="s">
        <v>301</v>
      </c>
      <c r="M53" s="13">
        <f t="shared" ca="1" si="2"/>
        <v>8</v>
      </c>
      <c r="N53" s="13">
        <f t="shared" ca="1" si="3"/>
        <v>6</v>
      </c>
      <c r="O53" s="13">
        <f t="shared" ca="1" si="4"/>
        <v>6</v>
      </c>
      <c r="P53" s="118">
        <v>732</v>
      </c>
      <c r="Q53" s="118">
        <v>372</v>
      </c>
      <c r="R53" s="118">
        <v>360</v>
      </c>
      <c r="S53" s="118">
        <v>0</v>
      </c>
      <c r="T53" s="119">
        <v>127.74000000000005</v>
      </c>
      <c r="U53" s="119">
        <v>114.54</v>
      </c>
      <c r="V53" s="119">
        <v>0</v>
      </c>
      <c r="W53" s="119">
        <v>118</v>
      </c>
      <c r="X53" s="126">
        <v>0.86117647058823532</v>
      </c>
      <c r="Y53" s="121">
        <v>850</v>
      </c>
      <c r="Z53" s="231">
        <f>+SUM(Tabla134[[#This Row],[FITO KGR. DECOMISADO]:[ACUI KGR. DECOMISADO]])</f>
        <v>242.28000000000006</v>
      </c>
      <c r="AA53" s="127">
        <v>0.86270022883295194</v>
      </c>
      <c r="AB53" s="128" t="s">
        <v>162</v>
      </c>
      <c r="AC53" s="129" t="s">
        <v>41</v>
      </c>
      <c r="AD53" s="130"/>
      <c r="AE53" s="125"/>
      <c r="AF53" s="125"/>
      <c r="AG53" s="235"/>
      <c r="AH53" s="235"/>
    </row>
    <row r="54" spans="1:34" ht="114.75" customHeight="1" x14ac:dyDescent="0.25">
      <c r="A54" s="39" t="s">
        <v>34</v>
      </c>
      <c r="B54" s="9" t="s">
        <v>277</v>
      </c>
      <c r="C54" s="10" t="s">
        <v>278</v>
      </c>
      <c r="D54" s="9" t="s">
        <v>302</v>
      </c>
      <c r="E54" s="9" t="s">
        <v>302</v>
      </c>
      <c r="F54" s="9" t="s">
        <v>303</v>
      </c>
      <c r="G54" s="11">
        <v>42820</v>
      </c>
      <c r="H54" s="9" t="s">
        <v>304</v>
      </c>
      <c r="I54" s="9" t="s">
        <v>305</v>
      </c>
      <c r="J54" s="11">
        <v>43448</v>
      </c>
      <c r="K54" s="11">
        <v>43773</v>
      </c>
      <c r="L54" s="12" t="s">
        <v>306</v>
      </c>
      <c r="M54" s="13">
        <f t="shared" ca="1" si="2"/>
        <v>7</v>
      </c>
      <c r="N54" s="13">
        <f t="shared" ca="1" si="3"/>
        <v>6</v>
      </c>
      <c r="O54" s="13">
        <f t="shared" ca="1" si="4"/>
        <v>5</v>
      </c>
      <c r="P54" s="109">
        <v>764</v>
      </c>
      <c r="Q54" s="109">
        <v>320</v>
      </c>
      <c r="R54" s="109">
        <v>437</v>
      </c>
      <c r="S54" s="109">
        <v>7</v>
      </c>
      <c r="T54" s="110">
        <v>113.55999999999997</v>
      </c>
      <c r="U54" s="110">
        <v>246.89999999999998</v>
      </c>
      <c r="V54" s="110">
        <v>0</v>
      </c>
      <c r="W54" s="110">
        <v>78</v>
      </c>
      <c r="X54" s="111">
        <v>0.90736342042755347</v>
      </c>
      <c r="Y54" s="112">
        <v>842</v>
      </c>
      <c r="Z54" s="231">
        <f>+SUM(Tabla134[[#This Row],[FITO KGR. DECOMISADO]:[ACUI KGR. DECOMISADO]])</f>
        <v>360.45999999999992</v>
      </c>
      <c r="AA54" s="113">
        <v>0.85483870967741937</v>
      </c>
      <c r="AB54" s="114"/>
      <c r="AC54" s="115" t="s">
        <v>41</v>
      </c>
      <c r="AD54" s="116"/>
      <c r="AE54" s="117"/>
      <c r="AF54" s="117"/>
      <c r="AG54" s="232"/>
      <c r="AH54" s="232"/>
    </row>
    <row r="55" spans="1:34" ht="114.75" customHeight="1" x14ac:dyDescent="0.25">
      <c r="A55" s="39" t="s">
        <v>34</v>
      </c>
      <c r="B55" s="9" t="s">
        <v>277</v>
      </c>
      <c r="C55" s="10" t="s">
        <v>278</v>
      </c>
      <c r="D55" s="9" t="s">
        <v>307</v>
      </c>
      <c r="E55" s="9" t="s">
        <v>307</v>
      </c>
      <c r="F55" s="9" t="s">
        <v>308</v>
      </c>
      <c r="G55" s="11">
        <v>42667</v>
      </c>
      <c r="H55" s="9" t="s">
        <v>309</v>
      </c>
      <c r="I55" s="9" t="s">
        <v>55</v>
      </c>
      <c r="J55" s="11">
        <v>43612</v>
      </c>
      <c r="K55" s="11">
        <v>44515</v>
      </c>
      <c r="L55" s="12" t="s">
        <v>310</v>
      </c>
      <c r="M55" s="13">
        <f t="shared" ca="1" si="2"/>
        <v>8</v>
      </c>
      <c r="N55" s="13">
        <f t="shared" ca="1" si="3"/>
        <v>5</v>
      </c>
      <c r="O55" s="13">
        <f t="shared" ca="1" si="4"/>
        <v>3</v>
      </c>
      <c r="P55" s="109">
        <v>965</v>
      </c>
      <c r="Q55" s="109">
        <v>553</v>
      </c>
      <c r="R55" s="109">
        <v>382</v>
      </c>
      <c r="S55" s="109">
        <v>30</v>
      </c>
      <c r="T55" s="110">
        <v>186.55999999999995</v>
      </c>
      <c r="U55" s="110">
        <v>131.38999999999996</v>
      </c>
      <c r="V55" s="110">
        <v>0</v>
      </c>
      <c r="W55" s="110">
        <v>214</v>
      </c>
      <c r="X55" s="111">
        <v>0.81849024597116204</v>
      </c>
      <c r="Y55" s="112">
        <v>1179</v>
      </c>
      <c r="Z55" s="231">
        <f>+SUM(Tabla134[[#This Row],[FITO KGR. DECOMISADO]:[ACUI KGR. DECOMISADO]])</f>
        <v>317.94999999999993</v>
      </c>
      <c r="AA55" s="113">
        <v>0.87354409317803661</v>
      </c>
      <c r="AB55" s="114" t="s">
        <v>162</v>
      </c>
      <c r="AC55" s="115" t="s">
        <v>82</v>
      </c>
      <c r="AD55" s="116" t="s">
        <v>311</v>
      </c>
      <c r="AE55" s="117"/>
      <c r="AF55" s="117"/>
      <c r="AG55" s="232"/>
      <c r="AH55" s="232"/>
    </row>
    <row r="56" spans="1:34" ht="114.75" customHeight="1" x14ac:dyDescent="0.25">
      <c r="A56" s="9" t="s">
        <v>34</v>
      </c>
      <c r="B56" s="39" t="s">
        <v>277</v>
      </c>
      <c r="C56" s="10" t="s">
        <v>278</v>
      </c>
      <c r="D56" s="39" t="s">
        <v>312</v>
      </c>
      <c r="E56" s="39" t="s">
        <v>312</v>
      </c>
      <c r="F56" s="39" t="s">
        <v>73</v>
      </c>
      <c r="G56" s="41">
        <v>42407</v>
      </c>
      <c r="H56" s="39" t="s">
        <v>313</v>
      </c>
      <c r="I56" s="39" t="s">
        <v>39</v>
      </c>
      <c r="J56" s="41">
        <v>43612</v>
      </c>
      <c r="K56" s="41">
        <v>43612</v>
      </c>
      <c r="L56" s="29" t="s">
        <v>314</v>
      </c>
      <c r="M56" s="13">
        <f t="shared" ca="1" si="2"/>
        <v>8</v>
      </c>
      <c r="N56" s="13">
        <f t="shared" ca="1" si="3"/>
        <v>5</v>
      </c>
      <c r="O56" s="13">
        <f t="shared" ca="1" si="4"/>
        <v>5</v>
      </c>
      <c r="P56" s="118">
        <v>263</v>
      </c>
      <c r="Q56" s="118">
        <v>136</v>
      </c>
      <c r="R56" s="118">
        <v>127</v>
      </c>
      <c r="S56" s="118">
        <v>0</v>
      </c>
      <c r="T56" s="119">
        <v>42.52</v>
      </c>
      <c r="U56" s="119">
        <v>32.36</v>
      </c>
      <c r="V56" s="119">
        <v>0</v>
      </c>
      <c r="W56" s="119">
        <v>36</v>
      </c>
      <c r="X56" s="126">
        <v>0.87959866220735783</v>
      </c>
      <c r="Y56" s="121">
        <v>299</v>
      </c>
      <c r="Z56" s="231">
        <f>+SUM(Tabla134[[#This Row],[FITO KGR. DECOMISADO]:[ACUI KGR. DECOMISADO]])</f>
        <v>74.88</v>
      </c>
      <c r="AA56" s="127">
        <v>0.86096256684491979</v>
      </c>
      <c r="AB56" s="128" t="s">
        <v>162</v>
      </c>
      <c r="AC56" s="129" t="s">
        <v>41</v>
      </c>
      <c r="AD56" s="130" t="s">
        <v>315</v>
      </c>
      <c r="AE56" s="125"/>
      <c r="AF56" s="125"/>
      <c r="AG56" s="235"/>
      <c r="AH56" s="235"/>
    </row>
    <row r="57" spans="1:34" ht="114.75" customHeight="1" x14ac:dyDescent="0.25">
      <c r="A57" s="39" t="s">
        <v>34</v>
      </c>
      <c r="B57" s="39" t="s">
        <v>277</v>
      </c>
      <c r="C57" s="10" t="s">
        <v>278</v>
      </c>
      <c r="D57" s="39" t="s">
        <v>316</v>
      </c>
      <c r="E57" s="39" t="s">
        <v>316</v>
      </c>
      <c r="F57" s="39" t="s">
        <v>159</v>
      </c>
      <c r="G57" s="41">
        <v>43973</v>
      </c>
      <c r="H57" s="39" t="s">
        <v>317</v>
      </c>
      <c r="I57" s="39" t="s">
        <v>55</v>
      </c>
      <c r="J57" s="41">
        <v>44375</v>
      </c>
      <c r="K57" s="41">
        <v>44375</v>
      </c>
      <c r="L57" s="29" t="s">
        <v>318</v>
      </c>
      <c r="M57" s="13">
        <f t="shared" ca="1" si="2"/>
        <v>4</v>
      </c>
      <c r="N57" s="13">
        <f t="shared" ca="1" si="3"/>
        <v>3</v>
      </c>
      <c r="O57" s="13">
        <f t="shared" ca="1" si="4"/>
        <v>3</v>
      </c>
      <c r="P57" s="118">
        <v>1009</v>
      </c>
      <c r="Q57" s="118">
        <v>505</v>
      </c>
      <c r="R57" s="118">
        <v>504</v>
      </c>
      <c r="S57" s="118">
        <v>0</v>
      </c>
      <c r="T57" s="119">
        <v>137.84000000000003</v>
      </c>
      <c r="U57" s="119">
        <v>120.90400000000002</v>
      </c>
      <c r="V57" s="119">
        <v>0</v>
      </c>
      <c r="W57" s="119">
        <v>294</v>
      </c>
      <c r="X57" s="126">
        <v>0.77436684574059866</v>
      </c>
      <c r="Y57" s="121">
        <v>1303</v>
      </c>
      <c r="Z57" s="231">
        <f>+SUM(Tabla134[[#This Row],[FITO KGR. DECOMISADO]:[ACUI KGR. DECOMISADO]])</f>
        <v>258.74400000000003</v>
      </c>
      <c r="AA57" s="127">
        <v>0.80403458213256485</v>
      </c>
      <c r="AB57" s="128" t="s">
        <v>162</v>
      </c>
      <c r="AC57" s="129" t="s">
        <v>41</v>
      </c>
      <c r="AD57" s="130"/>
      <c r="AE57" s="125"/>
      <c r="AF57" s="125"/>
      <c r="AG57" s="235"/>
      <c r="AH57" s="235"/>
    </row>
    <row r="58" spans="1:34" ht="114.75" customHeight="1" x14ac:dyDescent="0.25">
      <c r="A58" s="39" t="s">
        <v>34</v>
      </c>
      <c r="B58" s="39" t="s">
        <v>277</v>
      </c>
      <c r="C58" s="10" t="s">
        <v>278</v>
      </c>
      <c r="D58" s="39" t="s">
        <v>319</v>
      </c>
      <c r="E58" s="66"/>
      <c r="F58" s="28">
        <v>47</v>
      </c>
      <c r="G58" s="188">
        <v>44332</v>
      </c>
      <c r="H58" s="189" t="s">
        <v>320</v>
      </c>
      <c r="I58" s="28" t="s">
        <v>321</v>
      </c>
      <c r="J58" s="27">
        <v>44697</v>
      </c>
      <c r="K58" s="27">
        <v>44935</v>
      </c>
      <c r="L58" s="69" t="s">
        <v>322</v>
      </c>
      <c r="M58" s="13">
        <f t="shared" ca="1" si="2"/>
        <v>3</v>
      </c>
      <c r="N58" s="13">
        <f t="shared" ca="1" si="3"/>
        <v>2</v>
      </c>
      <c r="O58" s="13">
        <f t="shared" ca="1" si="4"/>
        <v>1</v>
      </c>
      <c r="P58" s="141">
        <v>423</v>
      </c>
      <c r="Q58" s="30">
        <v>202</v>
      </c>
      <c r="R58" s="30">
        <v>220</v>
      </c>
      <c r="S58" s="30">
        <v>1</v>
      </c>
      <c r="T58" s="142">
        <v>77.36999999999999</v>
      </c>
      <c r="U58" s="142">
        <v>63.889999999999993</v>
      </c>
      <c r="V58" s="142">
        <v>0</v>
      </c>
      <c r="W58" s="142">
        <v>85</v>
      </c>
      <c r="X58" s="34">
        <v>0.83267716535433067</v>
      </c>
      <c r="Y58" s="143">
        <v>508</v>
      </c>
      <c r="Z58" s="234">
        <f>+SUM(Tabla134[[#This Row],[FITO KGR. DECOMISADO]:[ACUI KGR. DECOMISADO]])</f>
        <v>141.26</v>
      </c>
      <c r="AA58" s="34"/>
      <c r="AB58" s="122"/>
      <c r="AC58" s="123"/>
      <c r="AD58" s="124"/>
      <c r="AE58" s="125"/>
      <c r="AF58" s="125"/>
      <c r="AG58" s="235"/>
      <c r="AH58" s="235"/>
    </row>
    <row r="59" spans="1:34" ht="114.75" customHeight="1" x14ac:dyDescent="0.25">
      <c r="A59" s="9" t="s">
        <v>34</v>
      </c>
      <c r="B59" s="9" t="s">
        <v>277</v>
      </c>
      <c r="C59" s="60" t="s">
        <v>323</v>
      </c>
      <c r="D59" s="9" t="s">
        <v>324</v>
      </c>
      <c r="E59" s="9" t="s">
        <v>324</v>
      </c>
      <c r="F59" s="9" t="s">
        <v>325</v>
      </c>
      <c r="G59" s="11">
        <v>41791</v>
      </c>
      <c r="H59" s="9" t="s">
        <v>326</v>
      </c>
      <c r="I59" s="9" t="s">
        <v>121</v>
      </c>
      <c r="J59" s="11">
        <v>42198</v>
      </c>
      <c r="K59" s="11">
        <v>43771</v>
      </c>
      <c r="L59" s="12" t="s">
        <v>327</v>
      </c>
      <c r="M59" s="13">
        <f t="shared" ca="1" si="2"/>
        <v>10</v>
      </c>
      <c r="N59" s="13">
        <f t="shared" ca="1" si="3"/>
        <v>9</v>
      </c>
      <c r="O59" s="13">
        <f t="shared" ca="1" si="4"/>
        <v>5</v>
      </c>
      <c r="P59" s="109">
        <v>496</v>
      </c>
      <c r="Q59" s="109">
        <v>425</v>
      </c>
      <c r="R59" s="109">
        <v>71</v>
      </c>
      <c r="S59" s="109">
        <v>0</v>
      </c>
      <c r="T59" s="110">
        <v>131.96</v>
      </c>
      <c r="U59" s="110">
        <v>41.55</v>
      </c>
      <c r="V59" s="110">
        <v>0</v>
      </c>
      <c r="W59" s="110">
        <v>1</v>
      </c>
      <c r="X59" s="111">
        <v>0.99798792756539234</v>
      </c>
      <c r="Y59" s="112">
        <v>497</v>
      </c>
      <c r="Z59" s="231">
        <f>+SUM(Tabla134[[#This Row],[FITO KGR. DECOMISADO]:[ACUI KGR. DECOMISADO]])</f>
        <v>173.51</v>
      </c>
      <c r="AA59" s="113">
        <v>0.99344262295081964</v>
      </c>
      <c r="AB59" s="114"/>
      <c r="AC59" s="115" t="s">
        <v>41</v>
      </c>
      <c r="AD59" s="116" t="s">
        <v>328</v>
      </c>
      <c r="AE59" s="117"/>
      <c r="AF59" s="117"/>
      <c r="AG59" s="232"/>
      <c r="AH59" s="232"/>
    </row>
    <row r="60" spans="1:34" ht="114.75" customHeight="1" x14ac:dyDescent="0.25">
      <c r="A60" s="39" t="s">
        <v>34</v>
      </c>
      <c r="B60" s="9" t="s">
        <v>277</v>
      </c>
      <c r="C60" s="60" t="s">
        <v>323</v>
      </c>
      <c r="D60" s="9" t="s">
        <v>329</v>
      </c>
      <c r="E60" s="9" t="s">
        <v>329</v>
      </c>
      <c r="F60" s="9" t="s">
        <v>188</v>
      </c>
      <c r="G60" s="11">
        <v>41640</v>
      </c>
      <c r="H60" s="9" t="s">
        <v>330</v>
      </c>
      <c r="I60" s="9" t="s">
        <v>89</v>
      </c>
      <c r="J60" s="11">
        <v>42723</v>
      </c>
      <c r="K60" s="11">
        <v>42723</v>
      </c>
      <c r="L60" s="12" t="s">
        <v>331</v>
      </c>
      <c r="M60" s="13">
        <f t="shared" ca="1" si="2"/>
        <v>10</v>
      </c>
      <c r="N60" s="13">
        <f t="shared" ca="1" si="3"/>
        <v>8</v>
      </c>
      <c r="O60" s="13">
        <f t="shared" ca="1" si="4"/>
        <v>8</v>
      </c>
      <c r="P60" s="109">
        <v>1615</v>
      </c>
      <c r="Q60" s="109">
        <v>1383</v>
      </c>
      <c r="R60" s="109">
        <v>232</v>
      </c>
      <c r="S60" s="109">
        <v>0</v>
      </c>
      <c r="T60" s="110">
        <v>341.47</v>
      </c>
      <c r="U60" s="110">
        <v>78.320000000000007</v>
      </c>
      <c r="V60" s="110">
        <v>0</v>
      </c>
      <c r="W60" s="110">
        <v>19</v>
      </c>
      <c r="X60" s="111">
        <v>0.98837209302325579</v>
      </c>
      <c r="Y60" s="112">
        <v>1634</v>
      </c>
      <c r="Z60" s="231">
        <f>+SUM(Tabla134[[#This Row],[FITO KGR. DECOMISADO]:[ACUI KGR. DECOMISADO]])</f>
        <v>419.79</v>
      </c>
      <c r="AA60" s="113">
        <v>0.9906890130353817</v>
      </c>
      <c r="AB60" s="114" t="s">
        <v>41</v>
      </c>
      <c r="AC60" s="115" t="s">
        <v>41</v>
      </c>
      <c r="AD60" s="116"/>
      <c r="AE60" s="117"/>
      <c r="AF60" s="117"/>
      <c r="AG60" s="232"/>
      <c r="AH60" s="232"/>
    </row>
    <row r="61" spans="1:34" ht="114.75" customHeight="1" x14ac:dyDescent="0.25">
      <c r="A61" s="9" t="s">
        <v>34</v>
      </c>
      <c r="B61" s="9" t="s">
        <v>277</v>
      </c>
      <c r="C61" s="60" t="s">
        <v>323</v>
      </c>
      <c r="D61" s="9" t="s">
        <v>332</v>
      </c>
      <c r="E61" s="9" t="s">
        <v>332</v>
      </c>
      <c r="F61" s="9" t="s">
        <v>78</v>
      </c>
      <c r="G61" s="11">
        <v>43834</v>
      </c>
      <c r="H61" s="9" t="s">
        <v>333</v>
      </c>
      <c r="I61" s="9" t="s">
        <v>207</v>
      </c>
      <c r="J61" s="11">
        <v>44373</v>
      </c>
      <c r="K61" s="11">
        <v>44373</v>
      </c>
      <c r="L61" s="12" t="s">
        <v>334</v>
      </c>
      <c r="M61" s="13">
        <f t="shared" ca="1" si="2"/>
        <v>4</v>
      </c>
      <c r="N61" s="13">
        <f t="shared" ca="1" si="3"/>
        <v>3</v>
      </c>
      <c r="O61" s="13">
        <f t="shared" ca="1" si="4"/>
        <v>3</v>
      </c>
      <c r="P61" s="109">
        <v>1322</v>
      </c>
      <c r="Q61" s="109">
        <v>999</v>
      </c>
      <c r="R61" s="109">
        <v>323</v>
      </c>
      <c r="S61" s="109">
        <v>0</v>
      </c>
      <c r="T61" s="110">
        <v>340.49</v>
      </c>
      <c r="U61" s="110">
        <v>119.51</v>
      </c>
      <c r="V61" s="110">
        <v>0</v>
      </c>
      <c r="W61" s="110">
        <v>0</v>
      </c>
      <c r="X61" s="111">
        <v>1</v>
      </c>
      <c r="Y61" s="112">
        <v>1322</v>
      </c>
      <c r="Z61" s="231">
        <f>+SUM(Tabla134[[#This Row],[FITO KGR. DECOMISADO]:[ACUI KGR. DECOMISADO]])</f>
        <v>460</v>
      </c>
      <c r="AA61" s="113">
        <v>1</v>
      </c>
      <c r="AB61" s="114" t="s">
        <v>82</v>
      </c>
      <c r="AC61" s="115" t="s">
        <v>41</v>
      </c>
      <c r="AD61" s="116"/>
      <c r="AE61" s="117"/>
      <c r="AF61" s="117"/>
      <c r="AG61" s="232"/>
      <c r="AH61" s="232"/>
    </row>
    <row r="62" spans="1:34" ht="114.75" customHeight="1" x14ac:dyDescent="0.25">
      <c r="A62" s="39" t="s">
        <v>34</v>
      </c>
      <c r="B62" s="9" t="s">
        <v>277</v>
      </c>
      <c r="C62" s="60" t="s">
        <v>323</v>
      </c>
      <c r="D62" s="9" t="s">
        <v>335</v>
      </c>
      <c r="E62" s="9" t="s">
        <v>335</v>
      </c>
      <c r="F62" s="9" t="s">
        <v>159</v>
      </c>
      <c r="G62" s="11">
        <v>43724</v>
      </c>
      <c r="H62" s="9" t="s">
        <v>336</v>
      </c>
      <c r="I62" s="9" t="s">
        <v>55</v>
      </c>
      <c r="J62" s="11">
        <v>44403</v>
      </c>
      <c r="K62" s="11">
        <v>44403</v>
      </c>
      <c r="L62" s="12" t="s">
        <v>337</v>
      </c>
      <c r="M62" s="13">
        <f t="shared" ca="1" si="2"/>
        <v>5</v>
      </c>
      <c r="N62" s="13">
        <f t="shared" ca="1" si="3"/>
        <v>3</v>
      </c>
      <c r="O62" s="13">
        <f t="shared" ca="1" si="4"/>
        <v>3</v>
      </c>
      <c r="P62" s="109">
        <v>646</v>
      </c>
      <c r="Q62" s="109">
        <v>480</v>
      </c>
      <c r="R62" s="109">
        <v>166</v>
      </c>
      <c r="S62" s="109">
        <v>0</v>
      </c>
      <c r="T62" s="110">
        <v>166.68000000000004</v>
      </c>
      <c r="U62" s="110">
        <v>62.16</v>
      </c>
      <c r="V62" s="110">
        <v>0</v>
      </c>
      <c r="W62" s="110">
        <v>19</v>
      </c>
      <c r="X62" s="111">
        <v>0.97142857142857142</v>
      </c>
      <c r="Y62" s="112">
        <v>665</v>
      </c>
      <c r="Z62" s="231">
        <f>+SUM(Tabla134[[#This Row],[FITO KGR. DECOMISADO]:[ACUI KGR. DECOMISADO]])</f>
        <v>228.84000000000003</v>
      </c>
      <c r="AA62" s="113">
        <v>0.96460176991150437</v>
      </c>
      <c r="AB62" s="114" t="s">
        <v>82</v>
      </c>
      <c r="AC62" s="115" t="s">
        <v>41</v>
      </c>
      <c r="AD62" s="116"/>
      <c r="AE62" s="117"/>
      <c r="AF62" s="117"/>
      <c r="AG62" s="232"/>
      <c r="AH62" s="232"/>
    </row>
    <row r="63" spans="1:34" ht="114.75" customHeight="1" x14ac:dyDescent="0.25">
      <c r="A63" s="60" t="s">
        <v>34</v>
      </c>
      <c r="B63" s="60" t="s">
        <v>277</v>
      </c>
      <c r="C63" s="60" t="s">
        <v>323</v>
      </c>
      <c r="D63" s="230" t="s">
        <v>338</v>
      </c>
      <c r="E63" s="66"/>
      <c r="F63" s="28" t="s">
        <v>339</v>
      </c>
      <c r="G63" s="27">
        <v>42782</v>
      </c>
      <c r="H63" s="28" t="s">
        <v>340</v>
      </c>
      <c r="I63" s="28" t="s">
        <v>263</v>
      </c>
      <c r="J63" s="27">
        <v>43234</v>
      </c>
      <c r="K63" s="27">
        <v>44669</v>
      </c>
      <c r="L63" s="48" t="s">
        <v>341</v>
      </c>
      <c r="M63" s="13">
        <f t="shared" ca="1" si="2"/>
        <v>7</v>
      </c>
      <c r="N63" s="13">
        <f t="shared" ca="1" si="3"/>
        <v>6</v>
      </c>
      <c r="O63" s="13">
        <f t="shared" ca="1" si="4"/>
        <v>2</v>
      </c>
      <c r="P63" s="109">
        <v>808</v>
      </c>
      <c r="Q63" s="109">
        <v>668</v>
      </c>
      <c r="R63" s="109">
        <v>140</v>
      </c>
      <c r="S63" s="109">
        <v>0</v>
      </c>
      <c r="T63" s="110">
        <v>239.51999999999998</v>
      </c>
      <c r="U63" s="110">
        <v>43.539999999999992</v>
      </c>
      <c r="V63" s="110">
        <v>0</v>
      </c>
      <c r="W63" s="110">
        <v>5</v>
      </c>
      <c r="X63" s="139">
        <v>0.99384993849938497</v>
      </c>
      <c r="Y63" s="112">
        <v>813</v>
      </c>
      <c r="Z63" s="231">
        <f>+SUM(Tabla134[[#This Row],[FITO KGR. DECOMISADO]:[ACUI KGR. DECOMISADO]])</f>
        <v>283.05999999999995</v>
      </c>
      <c r="AA63" s="34"/>
      <c r="AB63" s="122"/>
      <c r="AC63" s="123"/>
      <c r="AD63" s="124"/>
      <c r="AE63" s="125"/>
      <c r="AF63" s="125"/>
      <c r="AG63" s="235"/>
      <c r="AH63" s="235"/>
    </row>
    <row r="64" spans="1:34" ht="114.75" customHeight="1" x14ac:dyDescent="0.25">
      <c r="A64" s="39" t="s">
        <v>34</v>
      </c>
      <c r="B64" s="39" t="s">
        <v>277</v>
      </c>
      <c r="C64" s="10" t="s">
        <v>342</v>
      </c>
      <c r="D64" s="39" t="s">
        <v>343</v>
      </c>
      <c r="E64" s="39" t="s">
        <v>343</v>
      </c>
      <c r="F64" s="39" t="s">
        <v>250</v>
      </c>
      <c r="G64" s="41">
        <v>42923</v>
      </c>
      <c r="H64" s="39" t="s">
        <v>344</v>
      </c>
      <c r="I64" s="39" t="s">
        <v>55</v>
      </c>
      <c r="J64" s="41">
        <v>44067</v>
      </c>
      <c r="K64" s="41">
        <v>44531</v>
      </c>
      <c r="L64" s="29" t="s">
        <v>345</v>
      </c>
      <c r="M64" s="13">
        <f t="shared" ca="1" si="2"/>
        <v>7</v>
      </c>
      <c r="N64" s="13">
        <f t="shared" ca="1" si="3"/>
        <v>4</v>
      </c>
      <c r="O64" s="13">
        <f t="shared" ca="1" si="4"/>
        <v>3</v>
      </c>
      <c r="P64" s="118">
        <v>30</v>
      </c>
      <c r="Q64" s="118">
        <v>20</v>
      </c>
      <c r="R64" s="118">
        <v>10</v>
      </c>
      <c r="S64" s="118">
        <v>0</v>
      </c>
      <c r="T64" s="119">
        <v>13.600000000000001</v>
      </c>
      <c r="U64" s="119">
        <v>4.8</v>
      </c>
      <c r="V64" s="119">
        <v>0</v>
      </c>
      <c r="W64" s="119">
        <v>0</v>
      </c>
      <c r="X64" s="126">
        <v>1</v>
      </c>
      <c r="Y64" s="121">
        <v>30</v>
      </c>
      <c r="Z64" s="231">
        <f>+SUM(Tabla134[[#This Row],[FITO KGR. DECOMISADO]:[ACUI KGR. DECOMISADO]])</f>
        <v>18.400000000000002</v>
      </c>
      <c r="AA64" s="127">
        <v>1</v>
      </c>
      <c r="AB64" s="128" t="s">
        <v>41</v>
      </c>
      <c r="AC64" s="129" t="s">
        <v>41</v>
      </c>
      <c r="AD64" s="130"/>
      <c r="AE64" s="125"/>
      <c r="AF64" s="125"/>
      <c r="AG64" s="235"/>
      <c r="AH64" s="235"/>
    </row>
    <row r="65" spans="1:34" ht="114.75" customHeight="1" x14ac:dyDescent="0.25">
      <c r="A65" s="9" t="s">
        <v>34</v>
      </c>
      <c r="B65" s="39" t="s">
        <v>346</v>
      </c>
      <c r="C65" s="24" t="s">
        <v>346</v>
      </c>
      <c r="D65" s="39" t="s">
        <v>347</v>
      </c>
      <c r="E65" s="39" t="s">
        <v>347</v>
      </c>
      <c r="F65" s="39" t="s">
        <v>348</v>
      </c>
      <c r="G65" s="41">
        <v>42869</v>
      </c>
      <c r="H65" s="39" t="s">
        <v>349</v>
      </c>
      <c r="I65" s="39" t="s">
        <v>127</v>
      </c>
      <c r="J65" s="41">
        <v>43458</v>
      </c>
      <c r="K65" s="41">
        <v>44088</v>
      </c>
      <c r="L65" s="29" t="s">
        <v>350</v>
      </c>
      <c r="M65" s="13">
        <f t="shared" ca="1" si="2"/>
        <v>7</v>
      </c>
      <c r="N65" s="13">
        <f t="shared" ca="1" si="3"/>
        <v>6</v>
      </c>
      <c r="O65" s="13">
        <f t="shared" ca="1" si="4"/>
        <v>4</v>
      </c>
      <c r="P65" s="118">
        <v>111</v>
      </c>
      <c r="Q65" s="118">
        <v>65</v>
      </c>
      <c r="R65" s="118">
        <v>47</v>
      </c>
      <c r="S65" s="118">
        <v>1</v>
      </c>
      <c r="T65" s="119">
        <v>45.059999999999995</v>
      </c>
      <c r="U65" s="119">
        <v>10.855000000000002</v>
      </c>
      <c r="V65" s="119">
        <v>0</v>
      </c>
      <c r="W65" s="119">
        <v>1</v>
      </c>
      <c r="X65" s="126">
        <v>0.9910714285714286</v>
      </c>
      <c r="Y65" s="121">
        <v>112</v>
      </c>
      <c r="Z65" s="231">
        <f>+SUM(Tabla134[[#This Row],[FITO KGR. DECOMISADO]:[ACUI KGR. DECOMISADO]])</f>
        <v>55.914999999999999</v>
      </c>
      <c r="AA65" s="127">
        <v>0.95</v>
      </c>
      <c r="AB65" s="128" t="s">
        <v>162</v>
      </c>
      <c r="AC65" s="129" t="s">
        <v>82</v>
      </c>
      <c r="AD65" s="130" t="s">
        <v>351</v>
      </c>
      <c r="AE65" s="125"/>
      <c r="AF65" s="125"/>
      <c r="AG65" s="235"/>
      <c r="AH65" s="235"/>
    </row>
    <row r="66" spans="1:34" ht="114.75" customHeight="1" x14ac:dyDescent="0.25">
      <c r="A66" s="39" t="s">
        <v>34</v>
      </c>
      <c r="B66" s="9" t="s">
        <v>352</v>
      </c>
      <c r="C66" s="10" t="s">
        <v>352</v>
      </c>
      <c r="D66" s="9" t="s">
        <v>353</v>
      </c>
      <c r="E66" s="9" t="s">
        <v>353</v>
      </c>
      <c r="F66" s="9" t="s">
        <v>354</v>
      </c>
      <c r="G66" s="11">
        <v>41881</v>
      </c>
      <c r="H66" s="9" t="s">
        <v>355</v>
      </c>
      <c r="I66" s="9" t="s">
        <v>95</v>
      </c>
      <c r="J66" s="11">
        <v>42723</v>
      </c>
      <c r="K66" s="11">
        <v>42884</v>
      </c>
      <c r="L66" s="12" t="s">
        <v>356</v>
      </c>
      <c r="M66" s="13">
        <f t="shared" ca="1" si="2"/>
        <v>10</v>
      </c>
      <c r="N66" s="13">
        <f t="shared" ca="1" si="3"/>
        <v>8</v>
      </c>
      <c r="O66" s="13">
        <f t="shared" ca="1" si="4"/>
        <v>7</v>
      </c>
      <c r="P66" s="109">
        <v>13</v>
      </c>
      <c r="Q66" s="109">
        <v>3</v>
      </c>
      <c r="R66" s="109">
        <v>10</v>
      </c>
      <c r="S66" s="109">
        <v>0</v>
      </c>
      <c r="T66" s="110">
        <v>1.02</v>
      </c>
      <c r="U66" s="110">
        <v>5.339999999999999</v>
      </c>
      <c r="V66" s="110">
        <v>0</v>
      </c>
      <c r="W66" s="110">
        <v>0</v>
      </c>
      <c r="X66" s="111">
        <v>1</v>
      </c>
      <c r="Y66" s="112">
        <v>13</v>
      </c>
      <c r="Z66" s="231">
        <f>+SUM(Tabla134[[#This Row],[FITO KGR. DECOMISADO]:[ACUI KGR. DECOMISADO]])</f>
        <v>6.3599999999999994</v>
      </c>
      <c r="AA66" s="113">
        <v>1</v>
      </c>
      <c r="AB66" s="114" t="s">
        <v>41</v>
      </c>
      <c r="AC66" s="115" t="s">
        <v>41</v>
      </c>
      <c r="AD66" s="116" t="s">
        <v>357</v>
      </c>
      <c r="AE66" s="117"/>
      <c r="AF66" s="117"/>
      <c r="AG66" s="232"/>
      <c r="AH66" s="232"/>
    </row>
    <row r="67" spans="1:34" ht="114.75" customHeight="1" x14ac:dyDescent="0.25">
      <c r="A67" s="9" t="s">
        <v>34</v>
      </c>
      <c r="B67" s="39" t="s">
        <v>358</v>
      </c>
      <c r="C67" s="24" t="s">
        <v>359</v>
      </c>
      <c r="D67" s="39" t="s">
        <v>360</v>
      </c>
      <c r="E67" s="39" t="s">
        <v>360</v>
      </c>
      <c r="F67" s="39" t="s">
        <v>212</v>
      </c>
      <c r="G67" s="41">
        <v>42380</v>
      </c>
      <c r="H67" s="39" t="s">
        <v>361</v>
      </c>
      <c r="I67" s="39" t="s">
        <v>362</v>
      </c>
      <c r="J67" s="41">
        <v>42884</v>
      </c>
      <c r="K67" s="41">
        <v>42884</v>
      </c>
      <c r="L67" s="29" t="s">
        <v>363</v>
      </c>
      <c r="M67" s="13">
        <f t="shared" ref="M67:M84" ca="1" si="5">+(YEAR(TODAY())-YEAR(G67))</f>
        <v>8</v>
      </c>
      <c r="N67" s="13">
        <f t="shared" ref="N67:N84" ca="1" si="6">+(YEAR(TODAY())-YEAR(J67))</f>
        <v>7</v>
      </c>
      <c r="O67" s="13">
        <f t="shared" ref="O67:O84" ca="1" si="7">+(YEAR(TODAY())-YEAR(K67))</f>
        <v>7</v>
      </c>
      <c r="P67" s="118">
        <v>104</v>
      </c>
      <c r="Q67" s="118">
        <v>54</v>
      </c>
      <c r="R67" s="118">
        <v>52</v>
      </c>
      <c r="S67" s="118">
        <v>0</v>
      </c>
      <c r="T67" s="119">
        <v>31.199999999999989</v>
      </c>
      <c r="U67" s="119">
        <v>18.549999999999994</v>
      </c>
      <c r="V67" s="119">
        <v>0</v>
      </c>
      <c r="W67" s="119">
        <v>22</v>
      </c>
      <c r="X67" s="126">
        <v>0.8125</v>
      </c>
      <c r="Y67" s="121">
        <v>126</v>
      </c>
      <c r="Z67" s="231">
        <f>+SUM(Tabla134[[#This Row],[FITO KGR. DECOMISADO]:[ACUI KGR. DECOMISADO]])</f>
        <v>49.749999999999986</v>
      </c>
      <c r="AA67" s="127">
        <v>0.69306930693069302</v>
      </c>
      <c r="AB67" s="128" t="s">
        <v>162</v>
      </c>
      <c r="AC67" s="129" t="s">
        <v>41</v>
      </c>
      <c r="AD67" s="130"/>
      <c r="AE67" s="125"/>
      <c r="AF67" s="125"/>
      <c r="AG67" s="235"/>
      <c r="AH67" s="235"/>
    </row>
    <row r="68" spans="1:34" ht="114.75" customHeight="1" x14ac:dyDescent="0.25">
      <c r="A68" s="39" t="s">
        <v>34</v>
      </c>
      <c r="B68" s="9" t="s">
        <v>364</v>
      </c>
      <c r="C68" s="10" t="s">
        <v>365</v>
      </c>
      <c r="D68" s="9" t="s">
        <v>366</v>
      </c>
      <c r="E68" s="9" t="s">
        <v>366</v>
      </c>
      <c r="F68" s="9" t="s">
        <v>367</v>
      </c>
      <c r="G68" s="11">
        <v>41456</v>
      </c>
      <c r="H68" s="9" t="s">
        <v>368</v>
      </c>
      <c r="I68" s="9" t="s">
        <v>55</v>
      </c>
      <c r="J68" s="11">
        <v>42282</v>
      </c>
      <c r="K68" s="11">
        <v>43458</v>
      </c>
      <c r="L68" s="12" t="s">
        <v>369</v>
      </c>
      <c r="M68" s="13">
        <f t="shared" ca="1" si="5"/>
        <v>11</v>
      </c>
      <c r="N68" s="13">
        <f t="shared" ca="1" si="6"/>
        <v>9</v>
      </c>
      <c r="O68" s="13">
        <f t="shared" ca="1" si="7"/>
        <v>6</v>
      </c>
      <c r="P68" s="109">
        <v>386</v>
      </c>
      <c r="Q68" s="109">
        <v>18</v>
      </c>
      <c r="R68" s="109">
        <v>368</v>
      </c>
      <c r="S68" s="109">
        <v>0</v>
      </c>
      <c r="T68" s="110">
        <v>199</v>
      </c>
      <c r="U68" s="110">
        <v>171</v>
      </c>
      <c r="V68" s="110">
        <v>0</v>
      </c>
      <c r="W68" s="110">
        <v>0</v>
      </c>
      <c r="X68" s="111">
        <v>1</v>
      </c>
      <c r="Y68" s="112">
        <v>386</v>
      </c>
      <c r="Z68" s="231">
        <f>+SUM(Tabla134[[#This Row],[FITO KGR. DECOMISADO]:[ACUI KGR. DECOMISADO]])</f>
        <v>370</v>
      </c>
      <c r="AA68" s="113">
        <v>1</v>
      </c>
      <c r="AB68" s="114" t="s">
        <v>41</v>
      </c>
      <c r="AC68" s="115" t="s">
        <v>41</v>
      </c>
      <c r="AD68" s="116"/>
      <c r="AE68" s="117"/>
      <c r="AF68" s="117"/>
      <c r="AG68" s="232"/>
      <c r="AH68" s="232"/>
    </row>
    <row r="69" spans="1:34" ht="114.75" customHeight="1" x14ac:dyDescent="0.25">
      <c r="A69" s="9" t="s">
        <v>34</v>
      </c>
      <c r="B69" s="9" t="s">
        <v>364</v>
      </c>
      <c r="C69" s="10" t="s">
        <v>365</v>
      </c>
      <c r="D69" s="9" t="s">
        <v>370</v>
      </c>
      <c r="E69" s="9" t="s">
        <v>370</v>
      </c>
      <c r="F69" s="9" t="s">
        <v>212</v>
      </c>
      <c r="G69" s="11">
        <v>42380</v>
      </c>
      <c r="H69" s="9" t="s">
        <v>371</v>
      </c>
      <c r="I69" s="9" t="s">
        <v>362</v>
      </c>
      <c r="J69" s="11">
        <v>42884</v>
      </c>
      <c r="K69" s="11">
        <v>42884</v>
      </c>
      <c r="L69" s="12" t="s">
        <v>372</v>
      </c>
      <c r="M69" s="13">
        <f t="shared" ca="1" si="5"/>
        <v>8</v>
      </c>
      <c r="N69" s="13">
        <f t="shared" ca="1" si="6"/>
        <v>7</v>
      </c>
      <c r="O69" s="13">
        <f t="shared" ca="1" si="7"/>
        <v>7</v>
      </c>
      <c r="P69" s="109">
        <v>4</v>
      </c>
      <c r="Q69" s="109">
        <v>2</v>
      </c>
      <c r="R69" s="109">
        <v>2</v>
      </c>
      <c r="S69" s="109">
        <v>0</v>
      </c>
      <c r="T69" s="110">
        <v>15</v>
      </c>
      <c r="U69" s="110">
        <v>11</v>
      </c>
      <c r="V69" s="110">
        <v>0</v>
      </c>
      <c r="W69" s="110">
        <v>0</v>
      </c>
      <c r="X69" s="111">
        <v>1</v>
      </c>
      <c r="Y69" s="112">
        <v>4</v>
      </c>
      <c r="Z69" s="231">
        <f>+SUM(Tabla134[[#This Row],[FITO KGR. DECOMISADO]:[ACUI KGR. DECOMISADO]])</f>
        <v>26</v>
      </c>
      <c r="AA69" s="113">
        <v>1</v>
      </c>
      <c r="AB69" s="114" t="s">
        <v>41</v>
      </c>
      <c r="AC69" s="115" t="s">
        <v>41</v>
      </c>
      <c r="AD69" s="116"/>
      <c r="AE69" s="117"/>
      <c r="AF69" s="117"/>
      <c r="AG69" s="232"/>
      <c r="AH69" s="232"/>
    </row>
    <row r="70" spans="1:34" ht="114.75" customHeight="1" x14ac:dyDescent="0.25">
      <c r="A70" s="9" t="s">
        <v>34</v>
      </c>
      <c r="B70" s="9" t="s">
        <v>373</v>
      </c>
      <c r="C70" s="60" t="s">
        <v>374</v>
      </c>
      <c r="D70" s="9" t="s">
        <v>375</v>
      </c>
      <c r="E70" s="9" t="s">
        <v>375</v>
      </c>
      <c r="F70" s="9" t="s">
        <v>283</v>
      </c>
      <c r="G70" s="11">
        <v>41447</v>
      </c>
      <c r="H70" s="9" t="s">
        <v>376</v>
      </c>
      <c r="I70" s="9" t="s">
        <v>95</v>
      </c>
      <c r="J70" s="11">
        <v>42646</v>
      </c>
      <c r="K70" s="11">
        <v>42646</v>
      </c>
      <c r="L70" s="12" t="s">
        <v>377</v>
      </c>
      <c r="M70" s="13">
        <f t="shared" ca="1" si="5"/>
        <v>11</v>
      </c>
      <c r="N70" s="13">
        <f t="shared" ca="1" si="6"/>
        <v>8</v>
      </c>
      <c r="O70" s="13">
        <f t="shared" ca="1" si="7"/>
        <v>8</v>
      </c>
      <c r="P70" s="109">
        <v>238</v>
      </c>
      <c r="Q70" s="109">
        <v>154</v>
      </c>
      <c r="R70" s="109">
        <v>84</v>
      </c>
      <c r="S70" s="109">
        <v>0</v>
      </c>
      <c r="T70" s="110">
        <v>36.341999999999992</v>
      </c>
      <c r="U70" s="110">
        <v>25.293999999999993</v>
      </c>
      <c r="V70" s="110">
        <v>0</v>
      </c>
      <c r="W70" s="110">
        <v>37</v>
      </c>
      <c r="X70" s="111">
        <v>0.86545454545454548</v>
      </c>
      <c r="Y70" s="112">
        <v>275</v>
      </c>
      <c r="Z70" s="231">
        <f>+SUM(Tabla134[[#This Row],[FITO KGR. DECOMISADO]:[ACUI KGR. DECOMISADO]])</f>
        <v>61.635999999999981</v>
      </c>
      <c r="AA70" s="113">
        <v>0.84967320261437906</v>
      </c>
      <c r="AB70" s="114" t="s">
        <v>41</v>
      </c>
      <c r="AC70" s="115" t="s">
        <v>41</v>
      </c>
      <c r="AD70" s="116"/>
      <c r="AE70" s="117"/>
      <c r="AF70" s="117"/>
      <c r="AG70" s="232"/>
      <c r="AH70" s="232"/>
    </row>
    <row r="71" spans="1:34" ht="114.75" customHeight="1" x14ac:dyDescent="0.25">
      <c r="A71" s="39" t="s">
        <v>34</v>
      </c>
      <c r="B71" s="9" t="s">
        <v>373</v>
      </c>
      <c r="C71" s="60" t="s">
        <v>374</v>
      </c>
      <c r="D71" s="9" t="s">
        <v>378</v>
      </c>
      <c r="E71" s="9" t="s">
        <v>378</v>
      </c>
      <c r="F71" s="9" t="s">
        <v>379</v>
      </c>
      <c r="G71" s="11">
        <v>42289</v>
      </c>
      <c r="H71" s="9" t="s">
        <v>380</v>
      </c>
      <c r="I71" s="9" t="s">
        <v>127</v>
      </c>
      <c r="J71" s="11">
        <v>42884</v>
      </c>
      <c r="K71" s="11">
        <v>43612</v>
      </c>
      <c r="L71" s="12" t="s">
        <v>381</v>
      </c>
      <c r="M71" s="13">
        <f t="shared" ca="1" si="5"/>
        <v>9</v>
      </c>
      <c r="N71" s="13">
        <f t="shared" ca="1" si="6"/>
        <v>7</v>
      </c>
      <c r="O71" s="13">
        <f t="shared" ca="1" si="7"/>
        <v>5</v>
      </c>
      <c r="P71" s="109">
        <v>72</v>
      </c>
      <c r="Q71" s="109">
        <v>48</v>
      </c>
      <c r="R71" s="109">
        <v>24</v>
      </c>
      <c r="S71" s="109">
        <v>0</v>
      </c>
      <c r="T71" s="110">
        <v>11.592000000000004</v>
      </c>
      <c r="U71" s="110">
        <v>5.2700000000000014</v>
      </c>
      <c r="V71" s="110">
        <v>0</v>
      </c>
      <c r="W71" s="110">
        <v>7</v>
      </c>
      <c r="X71" s="111">
        <v>0.91139240506329111</v>
      </c>
      <c r="Y71" s="112">
        <v>79</v>
      </c>
      <c r="Z71" s="231">
        <f>+SUM(Tabla134[[#This Row],[FITO KGR. DECOMISADO]:[ACUI KGR. DECOMISADO]])</f>
        <v>16.862000000000005</v>
      </c>
      <c r="AA71" s="113">
        <v>0.95744680851063835</v>
      </c>
      <c r="AB71" s="114" t="s">
        <v>41</v>
      </c>
      <c r="AC71" s="115" t="s">
        <v>82</v>
      </c>
      <c r="AD71" s="116" t="s">
        <v>91</v>
      </c>
      <c r="AE71" s="135"/>
      <c r="AF71" s="144"/>
      <c r="AG71" s="232"/>
      <c r="AH71" s="232"/>
    </row>
    <row r="72" spans="1:34" ht="114.75" customHeight="1" x14ac:dyDescent="0.25">
      <c r="A72" s="24" t="s">
        <v>385</v>
      </c>
      <c r="B72" s="24" t="s">
        <v>386</v>
      </c>
      <c r="C72" s="24" t="s">
        <v>459</v>
      </c>
      <c r="D72" s="229" t="s">
        <v>58</v>
      </c>
      <c r="E72" s="44"/>
      <c r="F72" s="28" t="s">
        <v>59</v>
      </c>
      <c r="G72" s="27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13">
        <f t="shared" ca="1" si="5"/>
        <v>6</v>
      </c>
      <c r="N72" s="13">
        <f t="shared" ca="1" si="6"/>
        <v>2</v>
      </c>
      <c r="O72" s="13">
        <f t="shared" ca="1" si="7"/>
        <v>2</v>
      </c>
      <c r="P72" s="109">
        <v>4</v>
      </c>
      <c r="Q72" s="109">
        <v>0</v>
      </c>
      <c r="R72" s="109">
        <v>4</v>
      </c>
      <c r="S72" s="109"/>
      <c r="T72" s="110">
        <v>0</v>
      </c>
      <c r="U72" s="110">
        <v>18.510000000000002</v>
      </c>
      <c r="V72" s="110"/>
      <c r="W72" s="110">
        <v>1</v>
      </c>
      <c r="X72" s="139">
        <v>0.8</v>
      </c>
      <c r="Y72" s="112">
        <v>5</v>
      </c>
      <c r="Z72" s="234">
        <f>+SUM(Tabla134[[#This Row],[FITO KGR. DECOMISADO]:[ACUI KGR. DECOMISADO]])</f>
        <v>18.510000000000002</v>
      </c>
      <c r="AA72" s="34"/>
      <c r="AB72" s="122"/>
      <c r="AC72" s="123"/>
      <c r="AD72" s="124"/>
      <c r="AE72" s="125"/>
      <c r="AF72" s="125"/>
      <c r="AG72" s="235"/>
      <c r="AH72" s="235"/>
    </row>
    <row r="73" spans="1:34" ht="114.75" customHeight="1" x14ac:dyDescent="0.25">
      <c r="A73" s="9" t="s">
        <v>385</v>
      </c>
      <c r="B73" s="39" t="s">
        <v>386</v>
      </c>
      <c r="C73" s="52" t="s">
        <v>387</v>
      </c>
      <c r="D73" s="39" t="s">
        <v>388</v>
      </c>
      <c r="E73" s="39" t="s">
        <v>388</v>
      </c>
      <c r="F73" s="39" t="s">
        <v>283</v>
      </c>
      <c r="G73" s="41">
        <v>41799</v>
      </c>
      <c r="H73" s="39" t="s">
        <v>389</v>
      </c>
      <c r="I73" s="39" t="s">
        <v>55</v>
      </c>
      <c r="J73" s="41">
        <v>42646</v>
      </c>
      <c r="K73" s="41">
        <v>42646</v>
      </c>
      <c r="L73" s="76" t="s">
        <v>390</v>
      </c>
      <c r="M73" s="13">
        <f t="shared" ca="1" si="5"/>
        <v>10</v>
      </c>
      <c r="N73" s="13">
        <f t="shared" ca="1" si="6"/>
        <v>8</v>
      </c>
      <c r="O73" s="13">
        <f t="shared" ca="1" si="7"/>
        <v>8</v>
      </c>
      <c r="P73" s="118">
        <v>8</v>
      </c>
      <c r="Q73" s="118">
        <v>0</v>
      </c>
      <c r="R73" s="118">
        <v>8</v>
      </c>
      <c r="S73" s="118"/>
      <c r="T73" s="119">
        <v>0</v>
      </c>
      <c r="U73" s="119">
        <v>42.13</v>
      </c>
      <c r="V73" s="119"/>
      <c r="W73" s="119">
        <v>0</v>
      </c>
      <c r="X73" s="126">
        <v>1</v>
      </c>
      <c r="Y73" s="121">
        <v>8</v>
      </c>
      <c r="Z73" s="231">
        <f>+SUM(Tabla134[[#This Row],[FITO KGR. DECOMISADO]:[ACUI KGR. DECOMISADO]])</f>
        <v>42.13</v>
      </c>
      <c r="AA73" s="127">
        <v>1</v>
      </c>
      <c r="AB73" s="128" t="s">
        <v>41</v>
      </c>
      <c r="AC73" s="129" t="s">
        <v>82</v>
      </c>
      <c r="AD73" s="130" t="s">
        <v>391</v>
      </c>
      <c r="AE73" s="125"/>
      <c r="AF73" s="125"/>
      <c r="AG73" s="235"/>
      <c r="AH73" s="235"/>
    </row>
    <row r="74" spans="1:34" ht="114.75" customHeight="1" x14ac:dyDescent="0.25">
      <c r="A74" s="9" t="s">
        <v>385</v>
      </c>
      <c r="B74" s="9" t="s">
        <v>185</v>
      </c>
      <c r="C74" s="60" t="s">
        <v>392</v>
      </c>
      <c r="D74" s="9" t="s">
        <v>393</v>
      </c>
      <c r="E74" s="9" t="s">
        <v>393</v>
      </c>
      <c r="F74" s="9" t="s">
        <v>394</v>
      </c>
      <c r="G74" s="11">
        <v>42614</v>
      </c>
      <c r="H74" s="9" t="s">
        <v>395</v>
      </c>
      <c r="I74" s="9" t="s">
        <v>55</v>
      </c>
      <c r="J74" s="11">
        <v>43017</v>
      </c>
      <c r="K74" s="11">
        <v>43017</v>
      </c>
      <c r="L74" s="12" t="s">
        <v>396</v>
      </c>
      <c r="M74" s="13">
        <f t="shared" ca="1" si="5"/>
        <v>8</v>
      </c>
      <c r="N74" s="13">
        <f t="shared" ca="1" si="6"/>
        <v>7</v>
      </c>
      <c r="O74" s="13">
        <f t="shared" ca="1" si="7"/>
        <v>7</v>
      </c>
      <c r="P74" s="109">
        <v>0</v>
      </c>
      <c r="Q74" s="109">
        <v>0</v>
      </c>
      <c r="R74" s="109">
        <v>0</v>
      </c>
      <c r="S74" s="109"/>
      <c r="T74" s="110">
        <v>0</v>
      </c>
      <c r="U74" s="110">
        <v>0</v>
      </c>
      <c r="V74" s="110"/>
      <c r="W74" s="110">
        <v>0</v>
      </c>
      <c r="X74" s="111"/>
      <c r="Y74" s="112">
        <v>0</v>
      </c>
      <c r="Z74" s="231">
        <f>+SUM(Tabla134[[#This Row],[FITO KGR. DECOMISADO]:[ACUI KGR. DECOMISADO]])</f>
        <v>0</v>
      </c>
      <c r="AA74" s="113">
        <v>0</v>
      </c>
      <c r="AB74" s="114" t="s">
        <v>41</v>
      </c>
      <c r="AC74" s="115" t="s">
        <v>41</v>
      </c>
      <c r="AD74" s="116"/>
      <c r="AE74" s="117"/>
      <c r="AF74" s="117"/>
      <c r="AG74" s="232"/>
      <c r="AH74" s="232"/>
    </row>
    <row r="75" spans="1:34" ht="114.75" customHeight="1" x14ac:dyDescent="0.25">
      <c r="A75" s="39" t="s">
        <v>385</v>
      </c>
      <c r="B75" s="9" t="s">
        <v>218</v>
      </c>
      <c r="C75" s="60" t="s">
        <v>397</v>
      </c>
      <c r="D75" s="9" t="s">
        <v>398</v>
      </c>
      <c r="E75" s="9" t="s">
        <v>398</v>
      </c>
      <c r="F75" s="9" t="s">
        <v>399</v>
      </c>
      <c r="G75" s="11">
        <v>41760</v>
      </c>
      <c r="H75" s="9" t="s">
        <v>400</v>
      </c>
      <c r="I75" s="9" t="s">
        <v>89</v>
      </c>
      <c r="J75" s="11">
        <v>42359</v>
      </c>
      <c r="K75" s="11">
        <v>44515</v>
      </c>
      <c r="L75" s="12" t="s">
        <v>401</v>
      </c>
      <c r="M75" s="13">
        <f t="shared" ca="1" si="5"/>
        <v>10</v>
      </c>
      <c r="N75" s="13">
        <f t="shared" ca="1" si="6"/>
        <v>9</v>
      </c>
      <c r="O75" s="13">
        <f t="shared" ca="1" si="7"/>
        <v>3</v>
      </c>
      <c r="P75" s="109">
        <v>30</v>
      </c>
      <c r="Q75" s="109">
        <v>25</v>
      </c>
      <c r="R75" s="109">
        <v>5</v>
      </c>
      <c r="S75" s="109"/>
      <c r="T75" s="110">
        <v>171.38</v>
      </c>
      <c r="U75" s="110">
        <v>10.1</v>
      </c>
      <c r="V75" s="110"/>
      <c r="W75" s="110">
        <v>0</v>
      </c>
      <c r="X75" s="111">
        <v>1</v>
      </c>
      <c r="Y75" s="112">
        <v>30</v>
      </c>
      <c r="Z75" s="231">
        <f>+SUM(Tabla134[[#This Row],[FITO KGR. DECOMISADO]:[ACUI KGR. DECOMISADO]])</f>
        <v>181.48</v>
      </c>
      <c r="AA75" s="113">
        <v>0.53333333333333333</v>
      </c>
      <c r="AB75" s="114" t="s">
        <v>41</v>
      </c>
      <c r="AC75" s="115" t="s">
        <v>41</v>
      </c>
      <c r="AD75" s="116" t="s">
        <v>222</v>
      </c>
      <c r="AE75" s="117"/>
      <c r="AF75" s="117"/>
      <c r="AG75" s="232"/>
      <c r="AH75" s="232"/>
    </row>
    <row r="76" spans="1:34" ht="114.75" customHeight="1" x14ac:dyDescent="0.25">
      <c r="A76" s="39" t="s">
        <v>385</v>
      </c>
      <c r="B76" s="9" t="s">
        <v>259</v>
      </c>
      <c r="C76" s="60" t="s">
        <v>402</v>
      </c>
      <c r="D76" s="9" t="s">
        <v>403</v>
      </c>
      <c r="E76" s="9" t="s">
        <v>403</v>
      </c>
      <c r="F76" s="9" t="s">
        <v>404</v>
      </c>
      <c r="G76" s="11">
        <v>42494</v>
      </c>
      <c r="H76" s="9" t="s">
        <v>405</v>
      </c>
      <c r="I76" s="9" t="s">
        <v>95</v>
      </c>
      <c r="J76" s="11">
        <v>43364</v>
      </c>
      <c r="K76" s="11">
        <v>44454</v>
      </c>
      <c r="L76" s="12" t="s">
        <v>406</v>
      </c>
      <c r="M76" s="13">
        <f t="shared" ca="1" si="5"/>
        <v>8</v>
      </c>
      <c r="N76" s="13">
        <f t="shared" ca="1" si="6"/>
        <v>6</v>
      </c>
      <c r="O76" s="13">
        <f t="shared" ca="1" si="7"/>
        <v>3</v>
      </c>
      <c r="P76" s="109">
        <v>7</v>
      </c>
      <c r="Q76" s="109">
        <v>8</v>
      </c>
      <c r="R76" s="109">
        <v>1</v>
      </c>
      <c r="S76" s="109"/>
      <c r="T76" s="110">
        <v>0.5</v>
      </c>
      <c r="U76" s="110">
        <v>0</v>
      </c>
      <c r="V76" s="110"/>
      <c r="W76" s="110">
        <v>3</v>
      </c>
      <c r="X76" s="111">
        <v>0.7</v>
      </c>
      <c r="Y76" s="112">
        <v>10</v>
      </c>
      <c r="Z76" s="231">
        <f>+SUM(Tabla134[[#This Row],[FITO KGR. DECOMISADO]:[ACUI KGR. DECOMISADO]])</f>
        <v>0.5</v>
      </c>
      <c r="AA76" s="113">
        <v>0.5</v>
      </c>
      <c r="AB76" s="114" t="s">
        <v>162</v>
      </c>
      <c r="AC76" s="115" t="s">
        <v>41</v>
      </c>
      <c r="AD76" s="116"/>
      <c r="AE76" s="117"/>
      <c r="AF76" s="117"/>
      <c r="AG76" s="232"/>
      <c r="AH76" s="232"/>
    </row>
    <row r="77" spans="1:34" ht="114.75" customHeight="1" x14ac:dyDescent="0.25">
      <c r="A77" s="9" t="s">
        <v>385</v>
      </c>
      <c r="B77" s="39" t="s">
        <v>358</v>
      </c>
      <c r="C77" s="52" t="s">
        <v>407</v>
      </c>
      <c r="D77" s="39" t="s">
        <v>408</v>
      </c>
      <c r="E77" s="39" t="s">
        <v>408</v>
      </c>
      <c r="F77" s="39" t="s">
        <v>212</v>
      </c>
      <c r="G77" s="41">
        <v>42015</v>
      </c>
      <c r="H77" s="39" t="s">
        <v>409</v>
      </c>
      <c r="I77" s="39" t="s">
        <v>89</v>
      </c>
      <c r="J77" s="41">
        <v>42884</v>
      </c>
      <c r="K77" s="41">
        <v>42884</v>
      </c>
      <c r="L77" s="29" t="s">
        <v>410</v>
      </c>
      <c r="M77" s="13">
        <f t="shared" ca="1" si="5"/>
        <v>9</v>
      </c>
      <c r="N77" s="13">
        <f t="shared" ca="1" si="6"/>
        <v>7</v>
      </c>
      <c r="O77" s="13">
        <f t="shared" ca="1" si="7"/>
        <v>7</v>
      </c>
      <c r="P77" s="118"/>
      <c r="Q77" s="118"/>
      <c r="R77" s="118"/>
      <c r="S77" s="118"/>
      <c r="T77" s="119"/>
      <c r="U77" s="119"/>
      <c r="V77" s="119"/>
      <c r="W77" s="119"/>
      <c r="X77" s="126"/>
      <c r="Y77" s="121"/>
      <c r="Z77" s="231">
        <f>+SUM(Tabla134[[#This Row],[FITO KGR. DECOMISADO]:[ACUI KGR. DECOMISADO]])</f>
        <v>0</v>
      </c>
      <c r="AA77" s="127">
        <v>1</v>
      </c>
      <c r="AB77" s="128" t="s">
        <v>41</v>
      </c>
      <c r="AC77" s="129" t="s">
        <v>41</v>
      </c>
      <c r="AD77" s="130"/>
      <c r="AE77" s="125"/>
      <c r="AF77" s="125"/>
      <c r="AG77" s="235"/>
      <c r="AH77" s="235"/>
    </row>
    <row r="78" spans="1:34" ht="114.75" customHeight="1" x14ac:dyDescent="0.25">
      <c r="A78" s="39" t="s">
        <v>385</v>
      </c>
      <c r="B78" s="39" t="s">
        <v>358</v>
      </c>
      <c r="C78" s="52" t="s">
        <v>407</v>
      </c>
      <c r="D78" s="61" t="s">
        <v>411</v>
      </c>
      <c r="E78" s="61" t="s">
        <v>411</v>
      </c>
      <c r="F78" s="61" t="s">
        <v>412</v>
      </c>
      <c r="G78" s="77">
        <v>42626</v>
      </c>
      <c r="H78" s="61" t="s">
        <v>413</v>
      </c>
      <c r="I78" s="39" t="s">
        <v>55</v>
      </c>
      <c r="J78" s="41">
        <v>43087</v>
      </c>
      <c r="K78" s="41">
        <v>43087</v>
      </c>
      <c r="L78" s="29" t="s">
        <v>414</v>
      </c>
      <c r="M78" s="13">
        <f t="shared" ca="1" si="5"/>
        <v>8</v>
      </c>
      <c r="N78" s="13">
        <f t="shared" ca="1" si="6"/>
        <v>7</v>
      </c>
      <c r="O78" s="13">
        <f t="shared" ca="1" si="7"/>
        <v>7</v>
      </c>
      <c r="P78" s="118"/>
      <c r="Q78" s="118"/>
      <c r="R78" s="118"/>
      <c r="S78" s="118"/>
      <c r="T78" s="119"/>
      <c r="U78" s="119"/>
      <c r="V78" s="119"/>
      <c r="W78" s="119"/>
      <c r="X78" s="126"/>
      <c r="Y78" s="121"/>
      <c r="Z78" s="231">
        <f>+SUM(Tabla134[[#This Row],[FITO KGR. DECOMISADO]:[ACUI KGR. DECOMISADO]])</f>
        <v>0</v>
      </c>
      <c r="AA78" s="127">
        <v>1</v>
      </c>
      <c r="AB78" s="128" t="s">
        <v>41</v>
      </c>
      <c r="AC78" s="129" t="s">
        <v>41</v>
      </c>
      <c r="AD78" s="130"/>
      <c r="AE78" s="125"/>
      <c r="AF78" s="125"/>
      <c r="AG78" s="235"/>
      <c r="AH78" s="235"/>
    </row>
    <row r="79" spans="1:34" ht="114.75" customHeight="1" x14ac:dyDescent="0.25">
      <c r="A79" s="9" t="s">
        <v>385</v>
      </c>
      <c r="B79" s="39" t="s">
        <v>358</v>
      </c>
      <c r="C79" s="52" t="s">
        <v>407</v>
      </c>
      <c r="D79" s="39" t="s">
        <v>415</v>
      </c>
      <c r="E79" s="39" t="s">
        <v>415</v>
      </c>
      <c r="F79" s="39" t="s">
        <v>246</v>
      </c>
      <c r="G79" s="41">
        <v>43341</v>
      </c>
      <c r="H79" s="39" t="s">
        <v>416</v>
      </c>
      <c r="I79" s="39" t="s">
        <v>203</v>
      </c>
      <c r="J79" s="41">
        <v>43815</v>
      </c>
      <c r="K79" s="41">
        <v>43815</v>
      </c>
      <c r="L79" s="29" t="s">
        <v>417</v>
      </c>
      <c r="M79" s="13">
        <f t="shared" ca="1" si="5"/>
        <v>6</v>
      </c>
      <c r="N79" s="13">
        <f t="shared" ca="1" si="6"/>
        <v>5</v>
      </c>
      <c r="O79" s="13">
        <f t="shared" ca="1" si="7"/>
        <v>5</v>
      </c>
      <c r="P79" s="118">
        <v>57</v>
      </c>
      <c r="Q79" s="118">
        <v>58</v>
      </c>
      <c r="R79" s="118">
        <v>1</v>
      </c>
      <c r="S79" s="118"/>
      <c r="T79" s="119">
        <v>69</v>
      </c>
      <c r="U79" s="119">
        <v>0</v>
      </c>
      <c r="V79" s="119"/>
      <c r="W79" s="119">
        <v>0</v>
      </c>
      <c r="X79" s="126">
        <v>1</v>
      </c>
      <c r="Y79" s="121">
        <v>57</v>
      </c>
      <c r="Z79" s="231">
        <f>+SUM(Tabla134[[#This Row],[FITO KGR. DECOMISADO]:[ACUI KGR. DECOMISADO]])</f>
        <v>69</v>
      </c>
      <c r="AA79" s="127">
        <v>1</v>
      </c>
      <c r="AB79" s="128" t="s">
        <v>41</v>
      </c>
      <c r="AC79" s="129" t="s">
        <v>41</v>
      </c>
      <c r="AD79" s="130"/>
      <c r="AE79" s="125"/>
      <c r="AF79" s="125"/>
      <c r="AG79" s="235"/>
      <c r="AH79" s="235"/>
    </row>
    <row r="80" spans="1:34" ht="114.75" customHeight="1" x14ac:dyDescent="0.25">
      <c r="A80" s="9" t="s">
        <v>385</v>
      </c>
      <c r="B80" s="39" t="s">
        <v>418</v>
      </c>
      <c r="C80" s="52" t="s">
        <v>419</v>
      </c>
      <c r="D80" s="39" t="s">
        <v>420</v>
      </c>
      <c r="E80" s="40" t="s">
        <v>420</v>
      </c>
      <c r="F80" s="39" t="s">
        <v>421</v>
      </c>
      <c r="G80" s="41">
        <v>41122</v>
      </c>
      <c r="H80" s="39" t="s">
        <v>422</v>
      </c>
      <c r="I80" s="39" t="s">
        <v>423</v>
      </c>
      <c r="J80" s="41">
        <v>41547</v>
      </c>
      <c r="K80" s="41">
        <v>44375</v>
      </c>
      <c r="L80" s="29" t="s">
        <v>424</v>
      </c>
      <c r="M80" s="13">
        <f t="shared" ca="1" si="5"/>
        <v>12</v>
      </c>
      <c r="N80" s="13">
        <f t="shared" ca="1" si="6"/>
        <v>11</v>
      </c>
      <c r="O80" s="13">
        <f t="shared" ca="1" si="7"/>
        <v>3</v>
      </c>
      <c r="P80" s="118">
        <v>0</v>
      </c>
      <c r="Q80" s="118">
        <v>0</v>
      </c>
      <c r="R80" s="118">
        <v>0</v>
      </c>
      <c r="S80" s="118"/>
      <c r="T80" s="119">
        <v>0</v>
      </c>
      <c r="U80" s="119">
        <v>0</v>
      </c>
      <c r="V80" s="119"/>
      <c r="W80" s="119">
        <v>0</v>
      </c>
      <c r="X80" s="126"/>
      <c r="Y80" s="121">
        <v>0</v>
      </c>
      <c r="Z80" s="231">
        <f>+SUM(Tabla134[[#This Row],[FITO KGR. DECOMISADO]:[ACUI KGR. DECOMISADO]])</f>
        <v>0</v>
      </c>
      <c r="AA80" s="127">
        <v>0.22222222222222221</v>
      </c>
      <c r="AB80" s="128" t="s">
        <v>293</v>
      </c>
      <c r="AC80" s="129" t="s">
        <v>41</v>
      </c>
      <c r="AD80" s="130"/>
      <c r="AE80" s="125"/>
      <c r="AF80" s="125"/>
      <c r="AG80" s="235"/>
      <c r="AH80" s="235"/>
    </row>
    <row r="81" spans="1:34" ht="114.75" customHeight="1" x14ac:dyDescent="0.25">
      <c r="A81" s="9" t="s">
        <v>385</v>
      </c>
      <c r="B81" s="9" t="s">
        <v>425</v>
      </c>
      <c r="C81" s="60" t="s">
        <v>426</v>
      </c>
      <c r="D81" s="9" t="s">
        <v>427</v>
      </c>
      <c r="E81" s="9" t="s">
        <v>427</v>
      </c>
      <c r="F81" s="9" t="s">
        <v>428</v>
      </c>
      <c r="G81" s="11">
        <v>41796</v>
      </c>
      <c r="H81" s="9" t="s">
        <v>429</v>
      </c>
      <c r="I81" s="9" t="s">
        <v>55</v>
      </c>
      <c r="J81" s="11">
        <v>42282</v>
      </c>
      <c r="K81" s="11">
        <v>42282</v>
      </c>
      <c r="L81" s="12" t="s">
        <v>430</v>
      </c>
      <c r="M81" s="13">
        <f t="shared" ca="1" si="5"/>
        <v>10</v>
      </c>
      <c r="N81" s="13">
        <f t="shared" ca="1" si="6"/>
        <v>9</v>
      </c>
      <c r="O81" s="13">
        <f t="shared" ca="1" si="7"/>
        <v>9</v>
      </c>
      <c r="P81" s="109">
        <v>18</v>
      </c>
      <c r="Q81" s="109">
        <v>19</v>
      </c>
      <c r="R81" s="109">
        <v>0</v>
      </c>
      <c r="S81" s="109"/>
      <c r="T81" s="110">
        <v>51.9</v>
      </c>
      <c r="U81" s="110">
        <v>0</v>
      </c>
      <c r="V81" s="110"/>
      <c r="W81" s="110">
        <v>0</v>
      </c>
      <c r="X81" s="111">
        <v>1</v>
      </c>
      <c r="Y81" s="112">
        <v>18</v>
      </c>
      <c r="Z81" s="231">
        <f>+SUM(Tabla134[[#This Row],[FITO KGR. DECOMISADO]:[ACUI KGR. DECOMISADO]])</f>
        <v>51.9</v>
      </c>
      <c r="AA81" s="113">
        <v>1</v>
      </c>
      <c r="AB81" s="114" t="s">
        <v>41</v>
      </c>
      <c r="AC81" s="115" t="s">
        <v>82</v>
      </c>
      <c r="AD81" s="116" t="s">
        <v>431</v>
      </c>
      <c r="AE81" s="117"/>
      <c r="AF81" s="117"/>
      <c r="AG81" s="232"/>
      <c r="AH81" s="232"/>
    </row>
    <row r="82" spans="1:34" ht="123" customHeight="1" x14ac:dyDescent="0.25">
      <c r="A82" s="85" t="s">
        <v>385</v>
      </c>
      <c r="B82" s="86" t="s">
        <v>425</v>
      </c>
      <c r="C82" s="145" t="s">
        <v>426</v>
      </c>
      <c r="D82" s="146" t="s">
        <v>432</v>
      </c>
      <c r="E82" s="92" t="s">
        <v>432</v>
      </c>
      <c r="F82" s="86" t="s">
        <v>433</v>
      </c>
      <c r="G82" s="93">
        <v>43250</v>
      </c>
      <c r="H82" s="86" t="s">
        <v>434</v>
      </c>
      <c r="I82" s="86" t="s">
        <v>39</v>
      </c>
      <c r="J82" s="93">
        <v>44088</v>
      </c>
      <c r="K82" s="93">
        <v>44088</v>
      </c>
      <c r="L82" s="94" t="s">
        <v>435</v>
      </c>
      <c r="M82" s="13">
        <f t="shared" ca="1" si="5"/>
        <v>6</v>
      </c>
      <c r="N82" s="13">
        <f t="shared" ca="1" si="6"/>
        <v>4</v>
      </c>
      <c r="O82" s="13">
        <f t="shared" ca="1" si="7"/>
        <v>4</v>
      </c>
      <c r="P82" s="141">
        <v>2</v>
      </c>
      <c r="Q82" s="30">
        <v>2</v>
      </c>
      <c r="R82" s="30">
        <v>0</v>
      </c>
      <c r="S82" s="30"/>
      <c r="T82" s="142">
        <v>0</v>
      </c>
      <c r="U82" s="142">
        <v>0</v>
      </c>
      <c r="V82" s="142"/>
      <c r="W82" s="142">
        <v>0</v>
      </c>
      <c r="X82" s="34">
        <v>1</v>
      </c>
      <c r="Y82" s="143">
        <v>2</v>
      </c>
      <c r="Z82" s="234">
        <v>0</v>
      </c>
      <c r="AA82" s="34">
        <v>1</v>
      </c>
      <c r="AB82" s="122" t="s">
        <v>41</v>
      </c>
      <c r="AC82" s="123" t="s">
        <v>82</v>
      </c>
      <c r="AD82" s="124" t="s">
        <v>436</v>
      </c>
      <c r="AE82" s="125"/>
      <c r="AF82" s="125"/>
      <c r="AG82" s="235"/>
      <c r="AH82" s="235"/>
    </row>
    <row r="83" spans="1:34" ht="123" customHeight="1" x14ac:dyDescent="0.25">
      <c r="A83" s="85"/>
      <c r="B83" s="86" t="s">
        <v>437</v>
      </c>
      <c r="C83" s="145"/>
      <c r="D83" s="146" t="s">
        <v>438</v>
      </c>
      <c r="E83" s="92"/>
      <c r="F83" s="28" t="s">
        <v>456</v>
      </c>
      <c r="G83" s="191">
        <v>44207</v>
      </c>
      <c r="H83" s="190" t="s">
        <v>454</v>
      </c>
      <c r="I83" s="192" t="s">
        <v>64</v>
      </c>
      <c r="J83" s="191">
        <v>44753</v>
      </c>
      <c r="K83" s="27">
        <v>44879</v>
      </c>
      <c r="L83" s="69" t="s">
        <v>455</v>
      </c>
      <c r="M83" s="13">
        <f t="shared" ca="1" si="5"/>
        <v>3</v>
      </c>
      <c r="N83" s="13">
        <f t="shared" ca="1" si="6"/>
        <v>2</v>
      </c>
      <c r="O83" s="13">
        <f t="shared" ca="1" si="7"/>
        <v>2</v>
      </c>
      <c r="P83" s="141">
        <v>79</v>
      </c>
      <c r="Q83" s="30">
        <v>36</v>
      </c>
      <c r="R83" s="30">
        <v>43</v>
      </c>
      <c r="S83" s="30">
        <v>0</v>
      </c>
      <c r="T83" s="142">
        <v>51.399999999999991</v>
      </c>
      <c r="U83" s="142">
        <v>32.111999999999995</v>
      </c>
      <c r="V83" s="142">
        <v>0</v>
      </c>
      <c r="W83" s="142">
        <v>8</v>
      </c>
      <c r="X83" s="34">
        <v>0.90804597701149425</v>
      </c>
      <c r="Y83" s="143">
        <v>87</v>
      </c>
      <c r="Z83" s="234">
        <f>+SUM(Tabla134[[#This Row],[FITO KGR. DECOMISADO]:[ACUI KGR. DECOMISADO]])</f>
        <v>83.511999999999986</v>
      </c>
      <c r="AA83" s="34"/>
      <c r="AB83" s="122"/>
      <c r="AC83" s="123"/>
      <c r="AD83" s="124"/>
      <c r="AE83" s="125"/>
      <c r="AF83" s="125"/>
      <c r="AG83" s="235"/>
      <c r="AH83" s="235"/>
    </row>
    <row r="84" spans="1:34" ht="123" customHeight="1" x14ac:dyDescent="0.25">
      <c r="A84" s="85" t="s">
        <v>34</v>
      </c>
      <c r="B84" s="86" t="s">
        <v>439</v>
      </c>
      <c r="C84" s="87" t="s">
        <v>440</v>
      </c>
      <c r="D84" s="245" t="s">
        <v>441</v>
      </c>
      <c r="E84" s="66"/>
      <c r="F84" s="27"/>
      <c r="G84" s="27">
        <v>44046</v>
      </c>
      <c r="H84" s="28" t="s">
        <v>442</v>
      </c>
      <c r="I84" s="27" t="s">
        <v>64</v>
      </c>
      <c r="J84" s="27">
        <v>44776</v>
      </c>
      <c r="K84" s="27">
        <v>44848</v>
      </c>
      <c r="L84" s="48" t="s">
        <v>443</v>
      </c>
      <c r="M84" s="13">
        <f t="shared" ca="1" si="5"/>
        <v>4</v>
      </c>
      <c r="N84" s="13">
        <f t="shared" ca="1" si="6"/>
        <v>2</v>
      </c>
      <c r="O84" s="13">
        <f t="shared" ca="1" si="7"/>
        <v>2</v>
      </c>
      <c r="P84" s="148">
        <v>5</v>
      </c>
      <c r="Q84" s="148">
        <v>4</v>
      </c>
      <c r="R84" s="148">
        <v>1</v>
      </c>
      <c r="S84" s="148">
        <v>0</v>
      </c>
      <c r="T84" s="149">
        <v>2.165</v>
      </c>
      <c r="U84" s="149">
        <v>2.4</v>
      </c>
      <c r="V84" s="149">
        <v>0</v>
      </c>
      <c r="W84" s="149">
        <v>2</v>
      </c>
      <c r="X84" s="150">
        <v>0.7142857142857143</v>
      </c>
      <c r="Y84" s="151">
        <v>7</v>
      </c>
      <c r="Z84" s="234">
        <f>+SUM(Tabla134[[#This Row],[FITO KGR. DECOMISADO]:[ACUI KGR. DECOMISADO]])</f>
        <v>4.5649999999999995</v>
      </c>
      <c r="AA84" s="34"/>
      <c r="AB84" s="122"/>
      <c r="AC84" s="123"/>
      <c r="AD84" s="124"/>
      <c r="AE84" s="125"/>
      <c r="AF84" s="125"/>
      <c r="AG84" s="235"/>
      <c r="AH84" s="235"/>
    </row>
    <row r="85" spans="1:34" ht="123" customHeight="1" x14ac:dyDescent="0.25">
      <c r="A85" s="152"/>
      <c r="B85" s="146"/>
      <c r="C85" s="219"/>
      <c r="D85" s="220"/>
      <c r="E85" s="154"/>
      <c r="F85" s="155"/>
      <c r="G85" s="155"/>
      <c r="H85" s="146"/>
      <c r="I85" s="155"/>
      <c r="J85" s="155"/>
      <c r="K85" s="155"/>
      <c r="L85" s="156"/>
      <c r="M85" s="157"/>
      <c r="N85" s="157"/>
      <c r="O85" s="147"/>
      <c r="P85" s="141"/>
      <c r="Q85" s="30"/>
      <c r="R85" s="30"/>
      <c r="S85" s="30"/>
      <c r="T85" s="142"/>
      <c r="U85" s="142"/>
      <c r="V85" s="142"/>
      <c r="W85" s="142"/>
      <c r="X85" s="34"/>
      <c r="Y85" s="143"/>
      <c r="Z85" s="234">
        <f>+SUM(Tabla134[[#This Row],[FITO KGR. DECOMISADO]:[ACUI KGR. DECOMISADO]])</f>
        <v>0</v>
      </c>
      <c r="AA85" s="34"/>
      <c r="AB85" s="122"/>
      <c r="AC85" s="123"/>
      <c r="AD85" s="124"/>
      <c r="AE85" s="125"/>
      <c r="AF85" s="125"/>
      <c r="AG85" s="235"/>
      <c r="AH85" s="235"/>
    </row>
    <row r="86" spans="1:34" ht="123" customHeight="1" x14ac:dyDescent="0.25">
      <c r="A86" s="152"/>
      <c r="B86" s="146"/>
      <c r="C86" s="219"/>
      <c r="D86" s="220"/>
      <c r="E86" s="154"/>
      <c r="F86" s="155"/>
      <c r="G86" s="155"/>
      <c r="H86" s="146"/>
      <c r="I86" s="155"/>
      <c r="J86" s="155"/>
      <c r="K86" s="155"/>
      <c r="L86" s="156"/>
      <c r="M86" s="157"/>
      <c r="N86" s="157"/>
      <c r="O86" s="147"/>
      <c r="P86" s="141"/>
      <c r="Q86" s="30"/>
      <c r="R86" s="30"/>
      <c r="S86" s="30"/>
      <c r="T86" s="142"/>
      <c r="U86" s="142"/>
      <c r="V86" s="142"/>
      <c r="W86" s="142"/>
      <c r="X86" s="34"/>
      <c r="Y86" s="143"/>
      <c r="Z86" s="234">
        <f>+SUM(Tabla134[[#This Row],[FITO KGR. DECOMISADO]:[ACUI KGR. DECOMISADO]])</f>
        <v>0</v>
      </c>
      <c r="AA86" s="34"/>
      <c r="AB86" s="122"/>
      <c r="AC86" s="123"/>
      <c r="AD86" s="124"/>
      <c r="AE86" s="125"/>
      <c r="AF86" s="125"/>
      <c r="AG86" s="235"/>
      <c r="AH86" s="235"/>
    </row>
    <row r="87" spans="1:34" ht="123" customHeight="1" x14ac:dyDescent="0.25">
      <c r="A87" s="152"/>
      <c r="B87" s="146"/>
      <c r="C87" s="219"/>
      <c r="D87" s="220"/>
      <c r="E87" s="154"/>
      <c r="F87" s="155"/>
      <c r="G87" s="155"/>
      <c r="H87" s="146"/>
      <c r="I87" s="155"/>
      <c r="J87" s="155"/>
      <c r="K87" s="155"/>
      <c r="L87" s="156"/>
      <c r="M87" s="157"/>
      <c r="N87" s="157"/>
      <c r="O87" s="147"/>
      <c r="P87" s="141"/>
      <c r="Q87" s="30"/>
      <c r="R87" s="30"/>
      <c r="S87" s="30"/>
      <c r="T87" s="142"/>
      <c r="U87" s="142"/>
      <c r="V87" s="142"/>
      <c r="W87" s="142"/>
      <c r="X87" s="34"/>
      <c r="Y87" s="143"/>
      <c r="Z87" s="234">
        <f>+SUM(Tabla134[[#This Row],[FITO KGR. DECOMISADO]:[ACUI KGR. DECOMISADO]])</f>
        <v>0</v>
      </c>
      <c r="AA87" s="34"/>
      <c r="AB87" s="122"/>
      <c r="AC87" s="123"/>
      <c r="AD87" s="124"/>
      <c r="AE87" s="125"/>
      <c r="AF87" s="125"/>
      <c r="AG87" s="235"/>
      <c r="AH87" s="235"/>
    </row>
    <row r="88" spans="1:34" ht="123" customHeight="1" x14ac:dyDescent="0.25">
      <c r="A88" s="152"/>
      <c r="B88" s="146"/>
      <c r="C88" s="219"/>
      <c r="D88" s="220"/>
      <c r="E88" s="154"/>
      <c r="F88" s="155"/>
      <c r="G88" s="155"/>
      <c r="H88" s="146"/>
      <c r="I88" s="155"/>
      <c r="J88" s="155"/>
      <c r="K88" s="155"/>
      <c r="L88" s="156"/>
      <c r="M88" s="157"/>
      <c r="N88" s="157"/>
      <c r="O88" s="147"/>
      <c r="P88" s="141"/>
      <c r="Q88" s="30"/>
      <c r="R88" s="30"/>
      <c r="S88" s="30"/>
      <c r="T88" s="142"/>
      <c r="U88" s="142"/>
      <c r="V88" s="142"/>
      <c r="W88" s="142"/>
      <c r="X88" s="34"/>
      <c r="Y88" s="143"/>
      <c r="Z88" s="234">
        <f>+SUM(Tabla134[[#This Row],[FITO KGR. DECOMISADO]:[ACUI KGR. DECOMISADO]])</f>
        <v>0</v>
      </c>
      <c r="AA88" s="34"/>
      <c r="AB88" s="122"/>
      <c r="AC88" s="123"/>
      <c r="AD88" s="124"/>
      <c r="AE88" s="125"/>
      <c r="AF88" s="125"/>
      <c r="AG88" s="235"/>
      <c r="AH88" s="235"/>
    </row>
    <row r="89" spans="1:34" ht="123" customHeight="1" x14ac:dyDescent="0.25">
      <c r="A89" s="152"/>
      <c r="B89" s="146"/>
      <c r="C89" s="219"/>
      <c r="D89" s="220"/>
      <c r="E89" s="154"/>
      <c r="F89" s="155"/>
      <c r="G89" s="155"/>
      <c r="H89" s="146"/>
      <c r="I89" s="155"/>
      <c r="J89" s="155"/>
      <c r="K89" s="155"/>
      <c r="L89" s="156"/>
      <c r="M89" s="157"/>
      <c r="N89" s="157"/>
      <c r="O89" s="147"/>
      <c r="P89" s="141"/>
      <c r="Q89" s="30"/>
      <c r="R89" s="30"/>
      <c r="S89" s="30"/>
      <c r="T89" s="142"/>
      <c r="U89" s="142"/>
      <c r="V89" s="142"/>
      <c r="W89" s="142"/>
      <c r="X89" s="34"/>
      <c r="Y89" s="143"/>
      <c r="Z89" s="234">
        <f>+SUM(Tabla134[[#This Row],[FITO KGR. DECOMISADO]:[ACUI KGR. DECOMISADO]])</f>
        <v>0</v>
      </c>
      <c r="AA89" s="34"/>
      <c r="AB89" s="122"/>
      <c r="AC89" s="123"/>
      <c r="AD89" s="124"/>
      <c r="AE89" s="125"/>
      <c r="AF89" s="125"/>
      <c r="AG89" s="235"/>
      <c r="AH89" s="235"/>
    </row>
    <row r="90" spans="1:34" ht="123" customHeight="1" x14ac:dyDescent="0.25">
      <c r="A90" s="152"/>
      <c r="B90" s="146"/>
      <c r="C90" s="219"/>
      <c r="D90" s="220"/>
      <c r="E90" s="154"/>
      <c r="F90" s="155"/>
      <c r="G90" s="155"/>
      <c r="H90" s="146"/>
      <c r="I90" s="155"/>
      <c r="J90" s="155"/>
      <c r="K90" s="155"/>
      <c r="L90" s="156"/>
      <c r="M90" s="157"/>
      <c r="N90" s="157"/>
      <c r="O90" s="147"/>
      <c r="P90" s="141"/>
      <c r="Q90" s="30"/>
      <c r="R90" s="30"/>
      <c r="S90" s="30"/>
      <c r="T90" s="142"/>
      <c r="U90" s="142"/>
      <c r="V90" s="142"/>
      <c r="W90" s="142"/>
      <c r="X90" s="34"/>
      <c r="Y90" s="143"/>
      <c r="Z90" s="234">
        <f>+SUM(Tabla134[[#This Row],[FITO KGR. DECOMISADO]:[ACUI KGR. DECOMISADO]])</f>
        <v>0</v>
      </c>
      <c r="AA90" s="34"/>
      <c r="AB90" s="122"/>
      <c r="AC90" s="123"/>
      <c r="AD90" s="124"/>
      <c r="AE90" s="125"/>
      <c r="AF90" s="125"/>
      <c r="AG90" s="235"/>
      <c r="AH90" s="235"/>
    </row>
    <row r="91" spans="1:34" ht="123" customHeight="1" x14ac:dyDescent="0.25">
      <c r="A91" s="152"/>
      <c r="B91" s="146"/>
      <c r="C91" s="219"/>
      <c r="D91" s="220"/>
      <c r="E91" s="154"/>
      <c r="F91" s="155"/>
      <c r="G91" s="155"/>
      <c r="H91" s="146"/>
      <c r="I91" s="155"/>
      <c r="J91" s="155"/>
      <c r="K91" s="155"/>
      <c r="L91" s="156"/>
      <c r="M91" s="157"/>
      <c r="N91" s="157"/>
      <c r="O91" s="147"/>
      <c r="P91" s="141"/>
      <c r="Q91" s="30"/>
      <c r="R91" s="30"/>
      <c r="S91" s="30"/>
      <c r="T91" s="142"/>
      <c r="U91" s="142"/>
      <c r="V91" s="142"/>
      <c r="W91" s="142"/>
      <c r="X91" s="34"/>
      <c r="Y91" s="143"/>
      <c r="Z91" s="234">
        <f>+SUM(Tabla134[[#This Row],[FITO KGR. DECOMISADO]:[ACUI KGR. DECOMISADO]])</f>
        <v>0</v>
      </c>
      <c r="AA91" s="34"/>
      <c r="AB91" s="122"/>
      <c r="AC91" s="123"/>
      <c r="AD91" s="124"/>
      <c r="AE91" s="125"/>
      <c r="AF91" s="125"/>
      <c r="AG91" s="235"/>
      <c r="AH91" s="235"/>
    </row>
    <row r="92" spans="1:34" ht="123" customHeight="1" x14ac:dyDescent="0.25">
      <c r="A92" s="152"/>
      <c r="B92" s="146"/>
      <c r="C92" s="219"/>
      <c r="D92" s="220"/>
      <c r="E92" s="154"/>
      <c r="F92" s="155"/>
      <c r="G92" s="155"/>
      <c r="H92" s="146"/>
      <c r="I92" s="155"/>
      <c r="J92" s="155"/>
      <c r="K92" s="155"/>
      <c r="L92" s="156"/>
      <c r="M92" s="157"/>
      <c r="N92" s="157"/>
      <c r="O92" s="147"/>
      <c r="P92" s="141"/>
      <c r="Q92" s="30"/>
      <c r="R92" s="30"/>
      <c r="S92" s="30"/>
      <c r="T92" s="142"/>
      <c r="U92" s="142"/>
      <c r="V92" s="142"/>
      <c r="W92" s="142"/>
      <c r="X92" s="34"/>
      <c r="Y92" s="143"/>
      <c r="Z92" s="234">
        <f>+SUM(Tabla134[[#This Row],[FITO KGR. DECOMISADO]:[ACUI KGR. DECOMISADO]])</f>
        <v>0</v>
      </c>
      <c r="AA92" s="34"/>
      <c r="AB92" s="122"/>
      <c r="AC92" s="123"/>
      <c r="AD92" s="124"/>
      <c r="AE92" s="125"/>
      <c r="AF92" s="125"/>
      <c r="AG92" s="235"/>
      <c r="AH92" s="235"/>
    </row>
    <row r="93" spans="1:34" ht="18" x14ac:dyDescent="0.25">
      <c r="A93" s="152"/>
      <c r="B93" s="146"/>
      <c r="C93" s="153"/>
      <c r="D93" s="146"/>
      <c r="E93" s="154"/>
      <c r="F93" s="155"/>
      <c r="G93" s="155"/>
      <c r="H93" s="146"/>
      <c r="I93" s="155"/>
      <c r="J93" s="155"/>
      <c r="K93" s="155"/>
      <c r="L93" s="156"/>
      <c r="M93" s="157"/>
      <c r="N93" s="157"/>
      <c r="O93" s="147"/>
      <c r="P93" s="158">
        <f t="shared" ref="P93:W93" si="8">+SUM(P2:P81)</f>
        <v>17385</v>
      </c>
      <c r="Q93" s="158">
        <f t="shared" si="8"/>
        <v>10012</v>
      </c>
      <c r="R93" s="158">
        <f t="shared" si="8"/>
        <v>7284</v>
      </c>
      <c r="S93" s="158">
        <f t="shared" si="8"/>
        <v>98</v>
      </c>
      <c r="T93" s="158">
        <f t="shared" si="8"/>
        <v>6361.5410000000002</v>
      </c>
      <c r="U93" s="158">
        <f t="shared" si="8"/>
        <v>4203.7890000000016</v>
      </c>
      <c r="V93" s="158">
        <f t="shared" si="8"/>
        <v>20.049999999999997</v>
      </c>
      <c r="W93" s="158">
        <f t="shared" si="8"/>
        <v>1590</v>
      </c>
      <c r="X93" s="159">
        <f>+Tabla134[[#This Row],[MARCAJES POSITIVOS]]/Tabla134[[#This Row],[EQUIPAJES MARCADOS  ]]</f>
        <v>0.91620553359683798</v>
      </c>
      <c r="Y93" s="158">
        <f>+SUM(Y2:Y81)</f>
        <v>18975</v>
      </c>
      <c r="Z93" s="158" t="e">
        <f>+SUM(Z2:Z81)</f>
        <v>#REF!</v>
      </c>
      <c r="AA93" s="160"/>
      <c r="AB93" s="122"/>
      <c r="AC93" s="123"/>
      <c r="AD93" s="161"/>
      <c r="AE93" s="162"/>
      <c r="AF93" s="162"/>
      <c r="AG93" s="235"/>
      <c r="AH93" s="235"/>
    </row>
    <row r="94" spans="1:34" ht="18" x14ac:dyDescent="0.25">
      <c r="A94" s="237"/>
      <c r="B94" s="237"/>
      <c r="C94" s="237"/>
      <c r="D94" s="246"/>
      <c r="E94" s="154"/>
      <c r="F94" s="155"/>
      <c r="G94" s="155"/>
      <c r="H94" s="146"/>
      <c r="I94" s="155"/>
      <c r="J94" s="155"/>
      <c r="K94" s="155"/>
      <c r="L94" s="156"/>
      <c r="M94" s="157"/>
      <c r="N94" s="157"/>
      <c r="O94" s="147"/>
      <c r="P94" s="163"/>
      <c r="Q94" s="30"/>
      <c r="R94" s="30"/>
      <c r="S94" s="30"/>
      <c r="T94" s="142"/>
      <c r="U94" s="142"/>
      <c r="V94" s="142"/>
      <c r="W94" s="142"/>
      <c r="X94" s="34"/>
      <c r="Y94" s="143"/>
      <c r="Z94" s="238">
        <f>+SUM(Tabla134[[#This Row],[FITO KGR. DECOMISADO]:[ACUI KGR. DECOMISADO]])</f>
        <v>0</v>
      </c>
      <c r="AA94" s="160"/>
      <c r="AB94" s="122"/>
      <c r="AC94" s="123"/>
      <c r="AD94" s="161"/>
      <c r="AE94" s="162"/>
      <c r="AF94" s="162"/>
      <c r="AG94" s="235"/>
      <c r="AH94" s="235"/>
    </row>
    <row r="95" spans="1:34" ht="18" x14ac:dyDescent="0.25">
      <c r="A95" s="237"/>
      <c r="B95" s="237"/>
      <c r="C95" s="237"/>
      <c r="D95" s="246"/>
      <c r="E95" s="154"/>
      <c r="F95" s="155"/>
      <c r="G95" s="155"/>
      <c r="H95" s="146"/>
      <c r="I95" s="155"/>
      <c r="J95" s="155"/>
      <c r="K95" s="155"/>
      <c r="L95" s="156"/>
      <c r="M95" s="157"/>
      <c r="N95" s="157"/>
      <c r="O95" s="147"/>
      <c r="P95" s="163"/>
      <c r="Q95" s="30"/>
      <c r="R95" s="30"/>
      <c r="S95" s="30"/>
      <c r="T95" s="142"/>
      <c r="U95" s="142"/>
      <c r="V95" s="142"/>
      <c r="W95" s="142"/>
      <c r="X95" s="34"/>
      <c r="Y95" s="143"/>
      <c r="Z95" s="238">
        <f>+SUM(Tabla134[[#This Row],[FITO KGR. DECOMISADO]:[ACUI KGR. DECOMISADO]])</f>
        <v>0</v>
      </c>
      <c r="AA95" s="160"/>
      <c r="AB95" s="122"/>
      <c r="AC95" s="123"/>
      <c r="AD95" s="161"/>
      <c r="AE95" s="162"/>
      <c r="AF95" s="162"/>
      <c r="AG95" s="235"/>
      <c r="AH95" s="235"/>
    </row>
    <row r="96" spans="1:34" ht="18" x14ac:dyDescent="0.25">
      <c r="A96" s="237"/>
      <c r="B96" s="237"/>
      <c r="C96" s="237"/>
      <c r="D96" s="246"/>
      <c r="E96" s="154"/>
      <c r="F96" s="155"/>
      <c r="G96" s="155"/>
      <c r="H96" s="146"/>
      <c r="I96" s="155"/>
      <c r="J96" s="155"/>
      <c r="K96" s="155"/>
      <c r="L96" s="156"/>
      <c r="M96" s="157"/>
      <c r="N96" s="157"/>
      <c r="O96" s="147"/>
      <c r="P96" s="163"/>
      <c r="Q96" s="30"/>
      <c r="R96" s="30"/>
      <c r="S96" s="30"/>
      <c r="T96" s="142"/>
      <c r="U96" s="142"/>
      <c r="V96" s="142"/>
      <c r="W96" s="142"/>
      <c r="X96" s="34"/>
      <c r="Y96" s="143"/>
      <c r="Z96" s="238">
        <f>+SUM(Tabla134[[#This Row],[FITO KGR. DECOMISADO]:[ACUI KGR. DECOMISADO]])</f>
        <v>0</v>
      </c>
      <c r="AA96" s="160"/>
      <c r="AB96" s="122"/>
      <c r="AC96" s="123"/>
      <c r="AD96" s="161"/>
      <c r="AE96" s="162"/>
      <c r="AF96" s="162"/>
      <c r="AG96" s="235"/>
      <c r="AH96" s="235"/>
    </row>
    <row r="97" spans="1:34" ht="18" x14ac:dyDescent="0.25">
      <c r="A97" s="237"/>
      <c r="B97" s="237"/>
      <c r="C97" s="237"/>
      <c r="D97" s="246"/>
      <c r="E97" s="154"/>
      <c r="F97" s="155"/>
      <c r="G97" s="155"/>
      <c r="H97" s="146"/>
      <c r="I97" s="155"/>
      <c r="J97" s="155"/>
      <c r="K97" s="155"/>
      <c r="L97" s="156"/>
      <c r="M97" s="157"/>
      <c r="N97" s="157"/>
      <c r="O97" s="147"/>
      <c r="P97" s="163"/>
      <c r="Q97" s="30"/>
      <c r="R97" s="30"/>
      <c r="S97" s="30"/>
      <c r="T97" s="142"/>
      <c r="U97" s="142"/>
      <c r="V97" s="142"/>
      <c r="W97" s="142"/>
      <c r="X97" s="34"/>
      <c r="Y97" s="143"/>
      <c r="Z97" s="238">
        <f>+SUM(Tabla134[[#This Row],[FITO KGR. DECOMISADO]:[ACUI KGR. DECOMISADO]])</f>
        <v>0</v>
      </c>
      <c r="AA97" s="160"/>
      <c r="AB97" s="122"/>
      <c r="AC97" s="123"/>
      <c r="AD97" s="161"/>
      <c r="AE97" s="162"/>
      <c r="AF97" s="162"/>
      <c r="AG97" s="235"/>
      <c r="AH97" s="235"/>
    </row>
    <row r="98" spans="1:34" ht="18" x14ac:dyDescent="0.25">
      <c r="A98" s="237"/>
      <c r="B98" s="237"/>
      <c r="C98" s="237"/>
      <c r="D98" s="246"/>
      <c r="E98" s="154"/>
      <c r="F98" s="155"/>
      <c r="G98" s="155"/>
      <c r="H98" s="146"/>
      <c r="I98" s="155"/>
      <c r="J98" s="155"/>
      <c r="K98" s="155"/>
      <c r="L98" s="156"/>
      <c r="M98" s="157"/>
      <c r="N98" s="157"/>
      <c r="O98" s="147"/>
      <c r="P98" s="163"/>
      <c r="Q98" s="30"/>
      <c r="R98" s="30"/>
      <c r="S98" s="30"/>
      <c r="T98" s="142"/>
      <c r="U98" s="142"/>
      <c r="V98" s="142"/>
      <c r="W98" s="142"/>
      <c r="X98" s="34"/>
      <c r="Y98" s="143"/>
      <c r="Z98" s="238">
        <f>+SUM(Tabla134[[#This Row],[FITO KGR. DECOMISADO]:[ACUI KGR. DECOMISADO]])</f>
        <v>0</v>
      </c>
      <c r="AA98" s="160"/>
      <c r="AB98" s="122"/>
      <c r="AC98" s="123"/>
      <c r="AD98" s="161"/>
      <c r="AE98" s="162"/>
      <c r="AF98" s="162"/>
      <c r="AG98" s="235"/>
      <c r="AH98" s="235"/>
    </row>
    <row r="99" spans="1:34" ht="18" x14ac:dyDescent="0.25">
      <c r="A99" s="237"/>
      <c r="B99" s="237"/>
      <c r="C99" s="237"/>
      <c r="D99" s="246"/>
      <c r="E99" s="154"/>
      <c r="F99" s="155"/>
      <c r="G99" s="155"/>
      <c r="H99" s="146"/>
      <c r="I99" s="155"/>
      <c r="J99" s="155"/>
      <c r="K99" s="155"/>
      <c r="L99" s="156"/>
      <c r="M99" s="157"/>
      <c r="N99" s="157"/>
      <c r="O99" s="147"/>
      <c r="P99" s="163"/>
      <c r="Q99" s="30"/>
      <c r="R99" s="30"/>
      <c r="S99" s="30"/>
      <c r="T99" s="142"/>
      <c r="U99" s="142"/>
      <c r="V99" s="142"/>
      <c r="W99" s="142"/>
      <c r="X99" s="34"/>
      <c r="Y99" s="143"/>
      <c r="Z99" s="238">
        <f>+SUM(Tabla134[[#This Row],[FITO KGR. DECOMISADO]:[ACUI KGR. DECOMISADO]])</f>
        <v>0</v>
      </c>
      <c r="AA99" s="160"/>
      <c r="AB99" s="122"/>
      <c r="AC99" s="123"/>
      <c r="AD99" s="161"/>
      <c r="AE99" s="162"/>
      <c r="AF99" s="162"/>
      <c r="AG99" s="235"/>
      <c r="AH99" s="235"/>
    </row>
    <row r="100" spans="1:34" ht="18" x14ac:dyDescent="0.25">
      <c r="A100" s="237"/>
      <c r="B100" s="237"/>
      <c r="C100" s="237"/>
      <c r="D100" s="246"/>
      <c r="E100" s="154"/>
      <c r="F100" s="155"/>
      <c r="G100" s="155"/>
      <c r="H100" s="146"/>
      <c r="I100" s="155"/>
      <c r="J100" s="155"/>
      <c r="K100" s="155"/>
      <c r="L100" s="156"/>
      <c r="M100" s="157"/>
      <c r="N100" s="157"/>
      <c r="O100" s="147"/>
      <c r="P100" s="163"/>
      <c r="Q100" s="30"/>
      <c r="R100" s="30"/>
      <c r="S100" s="30"/>
      <c r="T100" s="142"/>
      <c r="U100" s="142"/>
      <c r="V100" s="142"/>
      <c r="W100" s="142"/>
      <c r="X100" s="34"/>
      <c r="Y100" s="143"/>
      <c r="Z100" s="238">
        <f>+SUM(Tabla134[[#This Row],[FITO KGR. DECOMISADO]:[ACUI KGR. DECOMISADO]])</f>
        <v>0</v>
      </c>
      <c r="AA100" s="160"/>
      <c r="AB100" s="122"/>
      <c r="AC100" s="123"/>
      <c r="AD100" s="161"/>
      <c r="AE100" s="162"/>
      <c r="AF100" s="162"/>
      <c r="AG100" s="235"/>
      <c r="AH100" s="235"/>
    </row>
    <row r="101" spans="1:34" ht="18" x14ac:dyDescent="0.25">
      <c r="A101" s="237"/>
      <c r="B101" s="237"/>
      <c r="C101" s="237"/>
      <c r="D101" s="246"/>
      <c r="E101" s="154"/>
      <c r="F101" s="155"/>
      <c r="G101" s="155"/>
      <c r="H101" s="146"/>
      <c r="I101" s="155"/>
      <c r="J101" s="155"/>
      <c r="K101" s="155"/>
      <c r="L101" s="156"/>
      <c r="M101" s="157"/>
      <c r="N101" s="157"/>
      <c r="O101" s="147"/>
      <c r="P101" s="163"/>
      <c r="Q101" s="30"/>
      <c r="R101" s="30"/>
      <c r="S101" s="30"/>
      <c r="T101" s="142"/>
      <c r="U101" s="142"/>
      <c r="V101" s="142"/>
      <c r="W101" s="142"/>
      <c r="X101" s="34"/>
      <c r="Y101" s="143"/>
      <c r="Z101" s="238">
        <f>+SUM(Tabla134[[#This Row],[FITO KGR. DECOMISADO]:[ACUI KGR. DECOMISADO]])</f>
        <v>0</v>
      </c>
      <c r="AA101" s="160"/>
      <c r="AB101" s="122"/>
      <c r="AC101" s="123"/>
      <c r="AD101" s="161"/>
      <c r="AE101" s="162"/>
      <c r="AF101" s="162"/>
      <c r="AG101" s="235"/>
      <c r="AH101" s="235"/>
    </row>
    <row r="102" spans="1:34" ht="18" x14ac:dyDescent="0.25">
      <c r="A102" s="237"/>
      <c r="B102" s="237"/>
      <c r="C102" s="237"/>
      <c r="D102" s="246"/>
      <c r="E102" s="154"/>
      <c r="F102" s="155"/>
      <c r="G102" s="155"/>
      <c r="H102" s="146"/>
      <c r="I102" s="155"/>
      <c r="J102" s="155"/>
      <c r="K102" s="155"/>
      <c r="L102" s="156"/>
      <c r="M102" s="157"/>
      <c r="N102" s="157"/>
      <c r="O102" s="147"/>
      <c r="P102" s="163"/>
      <c r="Q102" s="30"/>
      <c r="R102" s="30"/>
      <c r="S102" s="30"/>
      <c r="T102" s="142"/>
      <c r="U102" s="142"/>
      <c r="V102" s="142"/>
      <c r="W102" s="142"/>
      <c r="X102" s="34"/>
      <c r="Y102" s="143"/>
      <c r="Z102" s="238">
        <f>+SUM(Tabla134[[#This Row],[FITO KGR. DECOMISADO]:[ACUI KGR. DECOMISADO]])</f>
        <v>0</v>
      </c>
      <c r="AA102" s="160"/>
      <c r="AB102" s="122"/>
      <c r="AC102" s="123"/>
      <c r="AD102" s="161"/>
      <c r="AE102" s="162"/>
      <c r="AF102" s="162"/>
      <c r="AG102" s="235"/>
      <c r="AH102" s="235"/>
    </row>
    <row r="103" spans="1:34" ht="18" x14ac:dyDescent="0.25">
      <c r="A103" s="237"/>
      <c r="B103" s="237"/>
      <c r="C103" s="237"/>
      <c r="D103" s="246"/>
      <c r="E103" s="154"/>
      <c r="F103" s="155"/>
      <c r="G103" s="155"/>
      <c r="H103" s="146"/>
      <c r="I103" s="155"/>
      <c r="J103" s="155"/>
      <c r="K103" s="155"/>
      <c r="L103" s="156"/>
      <c r="M103" s="157"/>
      <c r="N103" s="157"/>
      <c r="O103" s="147"/>
      <c r="P103" s="163"/>
      <c r="Q103" s="30"/>
      <c r="R103" s="30"/>
      <c r="S103" s="30"/>
      <c r="T103" s="142"/>
      <c r="U103" s="142"/>
      <c r="V103" s="142"/>
      <c r="W103" s="142"/>
      <c r="X103" s="34"/>
      <c r="Y103" s="143"/>
      <c r="Z103" s="238">
        <f>+SUM(Tabla134[[#This Row],[FITO KGR. DECOMISADO]:[ACUI KGR. DECOMISADO]])</f>
        <v>0</v>
      </c>
      <c r="AA103" s="160"/>
      <c r="AB103" s="122"/>
      <c r="AC103" s="123"/>
      <c r="AD103" s="161"/>
      <c r="AE103" s="162"/>
      <c r="AF103" s="162"/>
      <c r="AG103" s="235"/>
      <c r="AH103" s="235"/>
    </row>
    <row r="104" spans="1:34" ht="18" x14ac:dyDescent="0.25">
      <c r="A104" s="237"/>
      <c r="B104" s="237"/>
      <c r="C104" s="237"/>
      <c r="D104" s="246"/>
      <c r="E104" s="154"/>
      <c r="F104" s="155"/>
      <c r="G104" s="155"/>
      <c r="H104" s="146"/>
      <c r="I104" s="155"/>
      <c r="J104" s="155"/>
      <c r="K104" s="155"/>
      <c r="L104" s="156"/>
      <c r="M104" s="157"/>
      <c r="N104" s="157"/>
      <c r="O104" s="147"/>
      <c r="P104" s="163"/>
      <c r="Q104" s="30"/>
      <c r="R104" s="30"/>
      <c r="S104" s="30"/>
      <c r="T104" s="142"/>
      <c r="U104" s="142"/>
      <c r="V104" s="142"/>
      <c r="W104" s="142"/>
      <c r="X104" s="34"/>
      <c r="Y104" s="143"/>
      <c r="Z104" s="238">
        <f>+SUM(Tabla134[[#This Row],[FITO KGR. DECOMISADO]:[ACUI KGR. DECOMISADO]])</f>
        <v>0</v>
      </c>
      <c r="AA104" s="160"/>
      <c r="AB104" s="122"/>
      <c r="AC104" s="123"/>
      <c r="AD104" s="161"/>
      <c r="AE104" s="162"/>
      <c r="AF104" s="162"/>
      <c r="AG104" s="235"/>
      <c r="AH104" s="235"/>
    </row>
    <row r="105" spans="1:34" ht="18" x14ac:dyDescent="0.25">
      <c r="A105" s="237"/>
      <c r="B105" s="237"/>
      <c r="C105" s="237"/>
      <c r="D105" s="246"/>
      <c r="E105" s="154"/>
      <c r="F105" s="155"/>
      <c r="G105" s="155"/>
      <c r="H105" s="146"/>
      <c r="I105" s="155"/>
      <c r="J105" s="155"/>
      <c r="K105" s="155"/>
      <c r="L105" s="156"/>
      <c r="M105" s="157"/>
      <c r="N105" s="157"/>
      <c r="O105" s="147"/>
      <c r="P105" s="163"/>
      <c r="Q105" s="30"/>
      <c r="R105" s="30"/>
      <c r="S105" s="30"/>
      <c r="T105" s="142"/>
      <c r="U105" s="142"/>
      <c r="V105" s="142"/>
      <c r="W105" s="142"/>
      <c r="X105" s="34"/>
      <c r="Y105" s="143"/>
      <c r="Z105" s="238">
        <f>+SUM(Tabla134[[#This Row],[FITO KGR. DECOMISADO]:[ACUI KGR. DECOMISADO]])</f>
        <v>0</v>
      </c>
      <c r="AA105" s="160"/>
      <c r="AB105" s="122"/>
      <c r="AC105" s="123"/>
      <c r="AD105" s="161"/>
      <c r="AE105" s="162"/>
      <c r="AF105" s="162"/>
      <c r="AG105" s="235"/>
      <c r="AH105" s="235"/>
    </row>
    <row r="106" spans="1:34" ht="18" x14ac:dyDescent="0.25">
      <c r="A106" s="237"/>
      <c r="B106" s="237"/>
      <c r="C106" s="237"/>
      <c r="D106" s="246"/>
      <c r="E106" s="154"/>
      <c r="F106" s="155"/>
      <c r="G106" s="155"/>
      <c r="H106" s="146"/>
      <c r="I106" s="155"/>
      <c r="J106" s="155"/>
      <c r="K106" s="155"/>
      <c r="L106" s="156"/>
      <c r="M106" s="157"/>
      <c r="N106" s="157"/>
      <c r="O106" s="147"/>
      <c r="P106" s="163"/>
      <c r="Q106" s="30"/>
      <c r="R106" s="30"/>
      <c r="S106" s="30"/>
      <c r="T106" s="142"/>
      <c r="U106" s="142"/>
      <c r="V106" s="142"/>
      <c r="W106" s="142"/>
      <c r="X106" s="34"/>
      <c r="Y106" s="143"/>
      <c r="Z106" s="238">
        <f>+SUM(Tabla134[[#This Row],[FITO KGR. DECOMISADO]:[ACUI KGR. DECOMISADO]])</f>
        <v>0</v>
      </c>
      <c r="AA106" s="160"/>
      <c r="AB106" s="122"/>
      <c r="AC106" s="123"/>
      <c r="AD106" s="161"/>
      <c r="AE106" s="162"/>
      <c r="AF106" s="162"/>
      <c r="AG106" s="235"/>
      <c r="AH106" s="235"/>
    </row>
    <row r="107" spans="1:34" ht="18" x14ac:dyDescent="0.25">
      <c r="A107" s="237"/>
      <c r="B107" s="237"/>
      <c r="C107" s="237"/>
      <c r="D107" s="246"/>
      <c r="E107" s="154"/>
      <c r="F107" s="155"/>
      <c r="G107" s="155"/>
      <c r="H107" s="146"/>
      <c r="I107" s="155"/>
      <c r="J107" s="155"/>
      <c r="K107" s="155"/>
      <c r="L107" s="156"/>
      <c r="M107" s="157"/>
      <c r="N107" s="157"/>
      <c r="O107" s="147"/>
      <c r="P107" s="163"/>
      <c r="Q107" s="30"/>
      <c r="R107" s="30"/>
      <c r="S107" s="30"/>
      <c r="T107" s="142"/>
      <c r="U107" s="142"/>
      <c r="V107" s="142"/>
      <c r="W107" s="142"/>
      <c r="X107" s="34"/>
      <c r="Y107" s="143"/>
      <c r="Z107" s="238">
        <f>+SUM(Tabla134[[#This Row],[FITO KGR. DECOMISADO]:[ACUI KGR. DECOMISADO]])</f>
        <v>0</v>
      </c>
      <c r="AA107" s="160"/>
      <c r="AB107" s="122"/>
      <c r="AC107" s="123"/>
      <c r="AD107" s="161"/>
      <c r="AE107" s="162"/>
      <c r="AF107" s="162"/>
      <c r="AG107" s="235"/>
      <c r="AH107" s="235"/>
    </row>
    <row r="108" spans="1:34" ht="18" x14ac:dyDescent="0.25">
      <c r="A108" s="237"/>
      <c r="B108" s="237"/>
      <c r="C108" s="237"/>
      <c r="D108" s="246"/>
      <c r="E108" s="154"/>
      <c r="F108" s="155"/>
      <c r="G108" s="155"/>
      <c r="H108" s="146"/>
      <c r="I108" s="155"/>
      <c r="J108" s="155"/>
      <c r="K108" s="155"/>
      <c r="L108" s="156"/>
      <c r="M108" s="157"/>
      <c r="N108" s="157"/>
      <c r="O108" s="147"/>
      <c r="P108" s="163"/>
      <c r="Q108" s="30"/>
      <c r="R108" s="30"/>
      <c r="S108" s="30"/>
      <c r="T108" s="142"/>
      <c r="U108" s="142"/>
      <c r="V108" s="142"/>
      <c r="W108" s="142"/>
      <c r="X108" s="34"/>
      <c r="Y108" s="143"/>
      <c r="Z108" s="238">
        <f>+SUM(Tabla134[[#This Row],[FITO KGR. DECOMISADO]:[ACUI KGR. DECOMISADO]])</f>
        <v>0</v>
      </c>
      <c r="AA108" s="160"/>
      <c r="AB108" s="122"/>
      <c r="AC108" s="123"/>
      <c r="AD108" s="161"/>
      <c r="AE108" s="162"/>
      <c r="AF108" s="162"/>
      <c r="AG108" s="235"/>
      <c r="AH108" s="235"/>
    </row>
    <row r="109" spans="1:34" ht="18" x14ac:dyDescent="0.25">
      <c r="A109" s="237"/>
      <c r="B109" s="237"/>
      <c r="C109" s="237"/>
      <c r="D109" s="246"/>
      <c r="E109" s="154"/>
      <c r="F109" s="155"/>
      <c r="G109" s="155"/>
      <c r="H109" s="146"/>
      <c r="I109" s="155"/>
      <c r="J109" s="155"/>
      <c r="K109" s="155"/>
      <c r="L109" s="156"/>
      <c r="M109" s="157"/>
      <c r="N109" s="157"/>
      <c r="O109" s="147"/>
      <c r="P109" s="163"/>
      <c r="Q109" s="30"/>
      <c r="R109" s="30"/>
      <c r="S109" s="30"/>
      <c r="T109" s="142"/>
      <c r="U109" s="142"/>
      <c r="V109" s="142"/>
      <c r="W109" s="142"/>
      <c r="X109" s="34"/>
      <c r="Y109" s="143"/>
      <c r="Z109" s="238">
        <f>+SUM(Tabla134[[#This Row],[FITO KGR. DECOMISADO]:[ACUI KGR. DECOMISADO]])</f>
        <v>0</v>
      </c>
      <c r="AA109" s="160"/>
      <c r="AB109" s="122"/>
      <c r="AC109" s="123"/>
      <c r="AD109" s="161"/>
      <c r="AE109" s="162"/>
      <c r="AF109" s="162"/>
      <c r="AG109" s="235"/>
      <c r="AH109" s="235"/>
    </row>
    <row r="110" spans="1:34" ht="18" x14ac:dyDescent="0.25">
      <c r="A110" s="237"/>
      <c r="B110" s="237"/>
      <c r="C110" s="237"/>
      <c r="D110" s="246"/>
      <c r="E110" s="154"/>
      <c r="F110" s="155"/>
      <c r="G110" s="155"/>
      <c r="H110" s="146"/>
      <c r="I110" s="155"/>
      <c r="J110" s="155"/>
      <c r="K110" s="155"/>
      <c r="L110" s="156"/>
      <c r="M110" s="157"/>
      <c r="N110" s="157"/>
      <c r="O110" s="147"/>
      <c r="P110" s="163"/>
      <c r="Q110" s="30"/>
      <c r="R110" s="30"/>
      <c r="S110" s="30"/>
      <c r="T110" s="142"/>
      <c r="U110" s="142"/>
      <c r="V110" s="142"/>
      <c r="W110" s="142"/>
      <c r="X110" s="34"/>
      <c r="Y110" s="143"/>
      <c r="Z110" s="238">
        <f>+SUM(Tabla134[[#This Row],[FITO KGR. DECOMISADO]:[ACUI KGR. DECOMISADO]])</f>
        <v>0</v>
      </c>
      <c r="AA110" s="160"/>
      <c r="AB110" s="122"/>
      <c r="AC110" s="123"/>
      <c r="AD110" s="161"/>
      <c r="AE110" s="162"/>
      <c r="AF110" s="162"/>
      <c r="AG110" s="235"/>
      <c r="AH110" s="235"/>
    </row>
    <row r="111" spans="1:34" ht="18" x14ac:dyDescent="0.25">
      <c r="A111" s="237"/>
      <c r="B111" s="237"/>
      <c r="C111" s="237"/>
      <c r="D111" s="246"/>
      <c r="E111" s="154"/>
      <c r="F111" s="155"/>
      <c r="G111" s="155"/>
      <c r="H111" s="146"/>
      <c r="I111" s="155"/>
      <c r="J111" s="155"/>
      <c r="K111" s="155"/>
      <c r="L111" s="156"/>
      <c r="M111" s="157"/>
      <c r="N111" s="157"/>
      <c r="O111" s="147"/>
      <c r="P111" s="163"/>
      <c r="Q111" s="30"/>
      <c r="R111" s="30"/>
      <c r="S111" s="30"/>
      <c r="T111" s="142"/>
      <c r="U111" s="142"/>
      <c r="V111" s="142"/>
      <c r="W111" s="142"/>
      <c r="X111" s="34"/>
      <c r="Y111" s="143"/>
      <c r="Z111" s="238">
        <f>+SUM(Tabla134[[#This Row],[FITO KGR. DECOMISADO]:[ACUI KGR. DECOMISADO]])</f>
        <v>0</v>
      </c>
      <c r="AA111" s="160"/>
      <c r="AB111" s="122"/>
      <c r="AC111" s="123"/>
      <c r="AD111" s="161"/>
      <c r="AE111" s="162"/>
      <c r="AF111" s="162"/>
      <c r="AG111" s="235"/>
      <c r="AH111" s="235"/>
    </row>
    <row r="112" spans="1:34" ht="18" x14ac:dyDescent="0.25">
      <c r="A112" s="237"/>
      <c r="B112" s="237"/>
      <c r="C112" s="237"/>
      <c r="D112" s="246"/>
      <c r="E112" s="154"/>
      <c r="F112" s="155"/>
      <c r="G112" s="155"/>
      <c r="H112" s="146"/>
      <c r="I112" s="155"/>
      <c r="J112" s="155"/>
      <c r="K112" s="155"/>
      <c r="L112" s="156"/>
      <c r="M112" s="157"/>
      <c r="N112" s="157"/>
      <c r="O112" s="147"/>
      <c r="P112" s="163"/>
      <c r="Q112" s="30"/>
      <c r="R112" s="30"/>
      <c r="S112" s="30"/>
      <c r="T112" s="142"/>
      <c r="U112" s="142"/>
      <c r="V112" s="142"/>
      <c r="W112" s="142"/>
      <c r="X112" s="34"/>
      <c r="Y112" s="143"/>
      <c r="Z112" s="238">
        <f>+SUM(Tabla134[[#This Row],[FITO KGR. DECOMISADO]:[ACUI KGR. DECOMISADO]])</f>
        <v>0</v>
      </c>
      <c r="AA112" s="160"/>
      <c r="AB112" s="122"/>
      <c r="AC112" s="123"/>
      <c r="AD112" s="161"/>
      <c r="AE112" s="162"/>
      <c r="AF112" s="162"/>
      <c r="AG112" s="235"/>
      <c r="AH112" s="235"/>
    </row>
    <row r="113" spans="1:34" ht="18" x14ac:dyDescent="0.25">
      <c r="A113" s="237"/>
      <c r="B113" s="237"/>
      <c r="C113" s="237"/>
      <c r="D113" s="246"/>
      <c r="E113" s="154"/>
      <c r="F113" s="155"/>
      <c r="G113" s="155"/>
      <c r="H113" s="146"/>
      <c r="I113" s="155"/>
      <c r="J113" s="155"/>
      <c r="K113" s="155"/>
      <c r="L113" s="156"/>
      <c r="M113" s="157"/>
      <c r="N113" s="157"/>
      <c r="O113" s="147"/>
      <c r="P113" s="163"/>
      <c r="Q113" s="30"/>
      <c r="R113" s="30"/>
      <c r="S113" s="30"/>
      <c r="T113" s="142"/>
      <c r="U113" s="142"/>
      <c r="V113" s="142"/>
      <c r="W113" s="142"/>
      <c r="X113" s="34"/>
      <c r="Y113" s="143"/>
      <c r="Z113" s="238">
        <f>+SUM(Tabla134[[#This Row],[FITO KGR. DECOMISADO]:[ACUI KGR. DECOMISADO]])</f>
        <v>0</v>
      </c>
      <c r="AA113" s="160"/>
      <c r="AB113" s="122"/>
      <c r="AC113" s="123"/>
      <c r="AD113" s="161"/>
      <c r="AE113" s="162"/>
      <c r="AF113" s="162"/>
      <c r="AG113" s="235"/>
      <c r="AH113" s="235"/>
    </row>
    <row r="114" spans="1:34" ht="18" x14ac:dyDescent="0.25">
      <c r="A114" s="237"/>
      <c r="B114" s="237"/>
      <c r="C114" s="237"/>
      <c r="D114" s="246"/>
      <c r="E114" s="154"/>
      <c r="F114" s="155"/>
      <c r="G114" s="155"/>
      <c r="H114" s="146"/>
      <c r="I114" s="155"/>
      <c r="J114" s="155"/>
      <c r="K114" s="155"/>
      <c r="L114" s="156"/>
      <c r="M114" s="157"/>
      <c r="N114" s="157"/>
      <c r="O114" s="147"/>
      <c r="P114" s="163"/>
      <c r="Q114" s="30"/>
      <c r="R114" s="30"/>
      <c r="S114" s="30"/>
      <c r="T114" s="142"/>
      <c r="U114" s="142"/>
      <c r="V114" s="142"/>
      <c r="W114" s="142"/>
      <c r="X114" s="34"/>
      <c r="Y114" s="143"/>
      <c r="Z114" s="238">
        <f>+SUM(Tabla134[[#This Row],[FITO KGR. DECOMISADO]:[ACUI KGR. DECOMISADO]])</f>
        <v>0</v>
      </c>
      <c r="AA114" s="160"/>
      <c r="AB114" s="122"/>
      <c r="AC114" s="123"/>
      <c r="AD114" s="161"/>
      <c r="AE114" s="162"/>
      <c r="AF114" s="162"/>
      <c r="AG114" s="235"/>
      <c r="AH114" s="235"/>
    </row>
    <row r="115" spans="1:34" ht="18" x14ac:dyDescent="0.25">
      <c r="A115" s="237"/>
      <c r="B115" s="237"/>
      <c r="C115" s="237"/>
      <c r="D115" s="246"/>
      <c r="E115" s="154"/>
      <c r="F115" s="155"/>
      <c r="G115" s="155"/>
      <c r="H115" s="146"/>
      <c r="I115" s="155"/>
      <c r="J115" s="155"/>
      <c r="K115" s="155"/>
      <c r="L115" s="156"/>
      <c r="M115" s="157"/>
      <c r="N115" s="157"/>
      <c r="O115" s="147"/>
      <c r="P115" s="163"/>
      <c r="Q115" s="30"/>
      <c r="R115" s="30"/>
      <c r="S115" s="30"/>
      <c r="T115" s="142"/>
      <c r="U115" s="142"/>
      <c r="V115" s="142"/>
      <c r="W115" s="142"/>
      <c r="X115" s="34"/>
      <c r="Y115" s="143"/>
      <c r="Z115" s="238">
        <f>+SUM(Tabla134[[#This Row],[FITO KGR. DECOMISADO]:[ACUI KGR. DECOMISADO]])</f>
        <v>0</v>
      </c>
      <c r="AA115" s="160"/>
      <c r="AB115" s="122"/>
      <c r="AC115" s="123"/>
      <c r="AD115" s="161"/>
      <c r="AE115" s="162"/>
      <c r="AF115" s="162"/>
      <c r="AG115" s="235"/>
      <c r="AH115" s="235"/>
    </row>
    <row r="116" spans="1:34" ht="18" x14ac:dyDescent="0.25">
      <c r="A116" s="237"/>
      <c r="B116" s="237"/>
      <c r="C116" s="237"/>
      <c r="D116" s="246"/>
      <c r="E116" s="154"/>
      <c r="F116" s="155"/>
      <c r="G116" s="155"/>
      <c r="H116" s="146"/>
      <c r="I116" s="155"/>
      <c r="J116" s="155"/>
      <c r="K116" s="155"/>
      <c r="L116" s="156"/>
      <c r="M116" s="157"/>
      <c r="N116" s="157"/>
      <c r="O116" s="147"/>
      <c r="P116" s="163"/>
      <c r="Q116" s="30"/>
      <c r="R116" s="30"/>
      <c r="S116" s="30"/>
      <c r="T116" s="142"/>
      <c r="U116" s="142"/>
      <c r="V116" s="142"/>
      <c r="W116" s="142"/>
      <c r="X116" s="34"/>
      <c r="Y116" s="143"/>
      <c r="Z116" s="238">
        <f>+SUM(Tabla134[[#This Row],[FITO KGR. DECOMISADO]:[ACUI KGR. DECOMISADO]])</f>
        <v>0</v>
      </c>
      <c r="AA116" s="160"/>
      <c r="AB116" s="122"/>
      <c r="AC116" s="123"/>
      <c r="AD116" s="161"/>
      <c r="AE116" s="162"/>
      <c r="AF116" s="162"/>
      <c r="AG116" s="235"/>
      <c r="AH116" s="235"/>
    </row>
    <row r="117" spans="1:34" ht="18" x14ac:dyDescent="0.25">
      <c r="A117" s="237"/>
      <c r="B117" s="237"/>
      <c r="C117" s="237"/>
      <c r="D117" s="246"/>
      <c r="E117" s="154"/>
      <c r="F117" s="155"/>
      <c r="G117" s="155"/>
      <c r="H117" s="146"/>
      <c r="I117" s="155"/>
      <c r="J117" s="155"/>
      <c r="K117" s="155"/>
      <c r="L117" s="156"/>
      <c r="M117" s="157"/>
      <c r="N117" s="157"/>
      <c r="O117" s="147"/>
      <c r="P117" s="163"/>
      <c r="Q117" s="30"/>
      <c r="R117" s="30"/>
      <c r="S117" s="30"/>
      <c r="T117" s="142"/>
      <c r="U117" s="142"/>
      <c r="V117" s="142"/>
      <c r="W117" s="142"/>
      <c r="X117" s="34"/>
      <c r="Y117" s="143"/>
      <c r="Z117" s="238">
        <f>+SUM(Tabla134[[#This Row],[FITO KGR. DECOMISADO]:[ACUI KGR. DECOMISADO]])</f>
        <v>0</v>
      </c>
      <c r="AA117" s="160"/>
      <c r="AB117" s="122"/>
      <c r="AC117" s="123"/>
      <c r="AD117" s="161"/>
      <c r="AE117" s="162"/>
      <c r="AF117" s="162"/>
      <c r="AG117" s="235"/>
      <c r="AH117" s="235"/>
    </row>
    <row r="118" spans="1:34" ht="18" x14ac:dyDescent="0.25">
      <c r="A118" s="237"/>
      <c r="B118" s="237"/>
      <c r="C118" s="237"/>
      <c r="D118" s="246"/>
      <c r="E118" s="154"/>
      <c r="F118" s="155"/>
      <c r="G118" s="155"/>
      <c r="H118" s="146"/>
      <c r="I118" s="155"/>
      <c r="J118" s="155"/>
      <c r="K118" s="155"/>
      <c r="L118" s="156"/>
      <c r="M118" s="157"/>
      <c r="N118" s="157"/>
      <c r="O118" s="147"/>
      <c r="P118" s="163"/>
      <c r="Q118" s="30"/>
      <c r="R118" s="30"/>
      <c r="S118" s="30"/>
      <c r="T118" s="142"/>
      <c r="U118" s="142"/>
      <c r="V118" s="142"/>
      <c r="W118" s="142"/>
      <c r="X118" s="34"/>
      <c r="Y118" s="143"/>
      <c r="Z118" s="238">
        <f>+SUM(Tabla134[[#This Row],[FITO KGR. DECOMISADO]:[ACUI KGR. DECOMISADO]])</f>
        <v>0</v>
      </c>
      <c r="AA118" s="160"/>
      <c r="AB118" s="122"/>
      <c r="AC118" s="123"/>
      <c r="AD118" s="161"/>
      <c r="AE118" s="162"/>
      <c r="AF118" s="162"/>
      <c r="AG118" s="235"/>
      <c r="AH118" s="235"/>
    </row>
    <row r="119" spans="1:34" ht="18" x14ac:dyDescent="0.25">
      <c r="A119" s="237"/>
      <c r="B119" s="237"/>
      <c r="C119" s="237"/>
      <c r="D119" s="246"/>
      <c r="E119" s="154"/>
      <c r="F119" s="155"/>
      <c r="G119" s="155"/>
      <c r="H119" s="146"/>
      <c r="I119" s="155"/>
      <c r="J119" s="155"/>
      <c r="K119" s="155"/>
      <c r="L119" s="156"/>
      <c r="M119" s="157"/>
      <c r="N119" s="157"/>
      <c r="O119" s="147"/>
      <c r="P119" s="163"/>
      <c r="Q119" s="30"/>
      <c r="R119" s="30"/>
      <c r="S119" s="30"/>
      <c r="T119" s="142"/>
      <c r="U119" s="142"/>
      <c r="V119" s="142"/>
      <c r="W119" s="142"/>
      <c r="X119" s="34"/>
      <c r="Y119" s="143"/>
      <c r="Z119" s="238">
        <f>+SUM(Tabla134[[#This Row],[FITO KGR. DECOMISADO]:[ACUI KGR. DECOMISADO]])</f>
        <v>0</v>
      </c>
      <c r="AA119" s="160"/>
      <c r="AB119" s="122"/>
      <c r="AC119" s="123"/>
      <c r="AD119" s="161"/>
      <c r="AE119" s="162"/>
      <c r="AF119" s="162"/>
      <c r="AG119" s="235"/>
      <c r="AH119" s="235"/>
    </row>
    <row r="120" spans="1:34" ht="18" x14ac:dyDescent="0.25">
      <c r="A120" s="237"/>
      <c r="B120" s="237"/>
      <c r="C120" s="237"/>
      <c r="D120" s="246"/>
      <c r="E120" s="154"/>
      <c r="F120" s="155"/>
      <c r="G120" s="155"/>
      <c r="H120" s="146"/>
      <c r="I120" s="155"/>
      <c r="J120" s="155"/>
      <c r="K120" s="155"/>
      <c r="L120" s="156"/>
      <c r="M120" s="157"/>
      <c r="N120" s="157"/>
      <c r="O120" s="147"/>
      <c r="P120" s="163"/>
      <c r="Q120" s="30"/>
      <c r="R120" s="30"/>
      <c r="S120" s="30"/>
      <c r="T120" s="142"/>
      <c r="U120" s="142"/>
      <c r="V120" s="142"/>
      <c r="W120" s="142"/>
      <c r="X120" s="34"/>
      <c r="Y120" s="143"/>
      <c r="Z120" s="238">
        <f>+SUM(Tabla134[[#This Row],[FITO KGR. DECOMISADO]:[ACUI KGR. DECOMISADO]])</f>
        <v>0</v>
      </c>
      <c r="AA120" s="160"/>
      <c r="AB120" s="122"/>
      <c r="AC120" s="123"/>
      <c r="AD120" s="161"/>
      <c r="AE120" s="162"/>
      <c r="AF120" s="162"/>
      <c r="AG120" s="235"/>
      <c r="AH120" s="235"/>
    </row>
    <row r="121" spans="1:34" ht="18" x14ac:dyDescent="0.25">
      <c r="A121" s="237"/>
      <c r="B121" s="237"/>
      <c r="C121" s="237"/>
      <c r="D121" s="246"/>
      <c r="E121" s="154"/>
      <c r="F121" s="155"/>
      <c r="G121" s="155"/>
      <c r="H121" s="146"/>
      <c r="I121" s="155"/>
      <c r="J121" s="155"/>
      <c r="K121" s="155"/>
      <c r="L121" s="156"/>
      <c r="M121" s="157"/>
      <c r="N121" s="157"/>
      <c r="O121" s="147"/>
      <c r="P121" s="163"/>
      <c r="Q121" s="30"/>
      <c r="R121" s="30"/>
      <c r="S121" s="30"/>
      <c r="T121" s="142"/>
      <c r="U121" s="142"/>
      <c r="V121" s="142"/>
      <c r="W121" s="142"/>
      <c r="X121" s="34"/>
      <c r="Y121" s="143"/>
      <c r="Z121" s="238">
        <f>+SUM(Tabla134[[#This Row],[FITO KGR. DECOMISADO]:[ACUI KGR. DECOMISADO]])</f>
        <v>0</v>
      </c>
      <c r="AA121" s="160"/>
      <c r="AB121" s="122"/>
      <c r="AC121" s="123"/>
      <c r="AD121" s="161"/>
      <c r="AE121" s="162"/>
      <c r="AF121" s="162"/>
      <c r="AG121" s="235"/>
      <c r="AH121" s="235"/>
    </row>
    <row r="122" spans="1:34" ht="18" x14ac:dyDescent="0.25">
      <c r="A122" s="237"/>
      <c r="B122" s="237"/>
      <c r="C122" s="237"/>
      <c r="D122" s="246"/>
      <c r="E122" s="154"/>
      <c r="F122" s="155"/>
      <c r="G122" s="155"/>
      <c r="H122" s="146"/>
      <c r="I122" s="155"/>
      <c r="J122" s="155"/>
      <c r="K122" s="155"/>
      <c r="L122" s="156"/>
      <c r="M122" s="157"/>
      <c r="N122" s="157"/>
      <c r="O122" s="147"/>
      <c r="P122" s="163"/>
      <c r="Q122" s="30"/>
      <c r="R122" s="30"/>
      <c r="S122" s="30"/>
      <c r="T122" s="142"/>
      <c r="U122" s="142"/>
      <c r="V122" s="142"/>
      <c r="W122" s="142"/>
      <c r="X122" s="34"/>
      <c r="Y122" s="143"/>
      <c r="Z122" s="238">
        <f>+SUM(Tabla134[[#This Row],[FITO KGR. DECOMISADO]:[ACUI KGR. DECOMISADO]])</f>
        <v>0</v>
      </c>
      <c r="AA122" s="160"/>
      <c r="AB122" s="122"/>
      <c r="AC122" s="123"/>
      <c r="AD122" s="161"/>
      <c r="AE122" s="162"/>
      <c r="AF122" s="162"/>
      <c r="AG122" s="235"/>
      <c r="AH122" s="235"/>
    </row>
    <row r="123" spans="1:34" ht="18" x14ac:dyDescent="0.25">
      <c r="A123" s="237"/>
      <c r="B123" s="237"/>
      <c r="C123" s="237"/>
      <c r="D123" s="246"/>
      <c r="E123" s="154"/>
      <c r="F123" s="155"/>
      <c r="G123" s="155"/>
      <c r="H123" s="146"/>
      <c r="I123" s="155"/>
      <c r="J123" s="155"/>
      <c r="K123" s="155"/>
      <c r="L123" s="156"/>
      <c r="M123" s="157"/>
      <c r="N123" s="157"/>
      <c r="O123" s="147"/>
      <c r="P123" s="163"/>
      <c r="Q123" s="30"/>
      <c r="R123" s="30"/>
      <c r="S123" s="30"/>
      <c r="T123" s="142"/>
      <c r="U123" s="142"/>
      <c r="V123" s="142"/>
      <c r="W123" s="142"/>
      <c r="X123" s="34"/>
      <c r="Y123" s="143"/>
      <c r="Z123" s="238">
        <f>+SUM(Tabla134[[#This Row],[FITO KGR. DECOMISADO]:[ACUI KGR. DECOMISADO]])</f>
        <v>0</v>
      </c>
      <c r="AA123" s="160"/>
      <c r="AB123" s="122"/>
      <c r="AC123" s="123"/>
      <c r="AD123" s="161"/>
      <c r="AE123" s="162"/>
      <c r="AF123" s="162"/>
      <c r="AG123" s="235"/>
      <c r="AH123" s="235"/>
    </row>
    <row r="124" spans="1:34" ht="18" x14ac:dyDescent="0.25">
      <c r="A124" s="237"/>
      <c r="B124" s="237"/>
      <c r="C124" s="237"/>
      <c r="D124" s="246"/>
      <c r="E124" s="154"/>
      <c r="F124" s="155"/>
      <c r="G124" s="155"/>
      <c r="H124" s="146"/>
      <c r="I124" s="155"/>
      <c r="J124" s="155"/>
      <c r="K124" s="155"/>
      <c r="L124" s="156"/>
      <c r="M124" s="157"/>
      <c r="N124" s="157"/>
      <c r="O124" s="147"/>
      <c r="P124" s="163"/>
      <c r="Q124" s="30"/>
      <c r="R124" s="30"/>
      <c r="S124" s="30"/>
      <c r="T124" s="142"/>
      <c r="U124" s="142"/>
      <c r="V124" s="142"/>
      <c r="W124" s="142"/>
      <c r="X124" s="34"/>
      <c r="Y124" s="143"/>
      <c r="Z124" s="238">
        <f>+SUM(Tabla134[[#This Row],[FITO KGR. DECOMISADO]:[ACUI KGR. DECOMISADO]])</f>
        <v>0</v>
      </c>
      <c r="AA124" s="160"/>
      <c r="AB124" s="122"/>
      <c r="AC124" s="123"/>
      <c r="AD124" s="161"/>
      <c r="AE124" s="162"/>
      <c r="AF124" s="162"/>
      <c r="AG124" s="235"/>
      <c r="AH124" s="235"/>
    </row>
    <row r="125" spans="1:34" ht="18" x14ac:dyDescent="0.25">
      <c r="A125" s="237"/>
      <c r="B125" s="237"/>
      <c r="C125" s="237"/>
      <c r="D125" s="246"/>
      <c r="E125" s="154"/>
      <c r="F125" s="155"/>
      <c r="G125" s="155"/>
      <c r="H125" s="146"/>
      <c r="I125" s="155"/>
      <c r="J125" s="155"/>
      <c r="K125" s="155"/>
      <c r="L125" s="156"/>
      <c r="M125" s="157"/>
      <c r="N125" s="157"/>
      <c r="O125" s="147"/>
      <c r="P125" s="163"/>
      <c r="Q125" s="30"/>
      <c r="R125" s="30"/>
      <c r="S125" s="30"/>
      <c r="T125" s="142"/>
      <c r="U125" s="142"/>
      <c r="V125" s="142"/>
      <c r="W125" s="142"/>
      <c r="X125" s="34"/>
      <c r="Y125" s="143"/>
      <c r="Z125" s="238">
        <f>+SUM(Tabla134[[#This Row],[FITO KGR. DECOMISADO]:[ACUI KGR. DECOMISADO]])</f>
        <v>0</v>
      </c>
      <c r="AA125" s="160"/>
      <c r="AB125" s="122"/>
      <c r="AC125" s="123"/>
      <c r="AD125" s="161"/>
      <c r="AE125" s="162"/>
      <c r="AF125" s="162"/>
      <c r="AG125" s="235"/>
      <c r="AH125" s="235"/>
    </row>
    <row r="126" spans="1:34" ht="18" x14ac:dyDescent="0.25">
      <c r="A126" s="237"/>
      <c r="B126" s="237"/>
      <c r="C126" s="237"/>
      <c r="D126" s="246"/>
      <c r="E126" s="154"/>
      <c r="F126" s="155"/>
      <c r="G126" s="155"/>
      <c r="H126" s="146"/>
      <c r="I126" s="155"/>
      <c r="J126" s="155"/>
      <c r="K126" s="155"/>
      <c r="L126" s="156"/>
      <c r="M126" s="157"/>
      <c r="N126" s="157"/>
      <c r="O126" s="147"/>
      <c r="P126" s="163"/>
      <c r="Q126" s="30"/>
      <c r="R126" s="30"/>
      <c r="S126" s="30"/>
      <c r="T126" s="142"/>
      <c r="U126" s="142"/>
      <c r="V126" s="142"/>
      <c r="W126" s="142"/>
      <c r="X126" s="34"/>
      <c r="Y126" s="143"/>
      <c r="Z126" s="238">
        <f>+SUM(Tabla134[[#This Row],[FITO KGR. DECOMISADO]:[ACUI KGR. DECOMISADO]])</f>
        <v>0</v>
      </c>
      <c r="AA126" s="160"/>
      <c r="AB126" s="122"/>
      <c r="AC126" s="123"/>
      <c r="AD126" s="161"/>
      <c r="AE126" s="162"/>
      <c r="AF126" s="162"/>
      <c r="AG126" s="235"/>
      <c r="AH126" s="235"/>
    </row>
    <row r="127" spans="1:34" ht="18" x14ac:dyDescent="0.25">
      <c r="A127" s="237"/>
      <c r="B127" s="237"/>
      <c r="C127" s="237"/>
      <c r="D127" s="246"/>
      <c r="E127" s="154"/>
      <c r="F127" s="155"/>
      <c r="G127" s="155"/>
      <c r="H127" s="146"/>
      <c r="I127" s="155"/>
      <c r="J127" s="155"/>
      <c r="K127" s="155"/>
      <c r="L127" s="156"/>
      <c r="M127" s="157"/>
      <c r="N127" s="157"/>
      <c r="O127" s="147"/>
      <c r="P127" s="163"/>
      <c r="Q127" s="30"/>
      <c r="R127" s="30"/>
      <c r="S127" s="30"/>
      <c r="T127" s="142"/>
      <c r="U127" s="142"/>
      <c r="V127" s="142"/>
      <c r="W127" s="142"/>
      <c r="X127" s="34"/>
      <c r="Y127" s="143"/>
      <c r="Z127" s="238">
        <f>+SUM(Tabla134[[#This Row],[FITO KGR. DECOMISADO]:[ACUI KGR. DECOMISADO]])</f>
        <v>0</v>
      </c>
      <c r="AA127" s="160"/>
      <c r="AB127" s="122"/>
      <c r="AC127" s="123"/>
      <c r="AD127" s="161"/>
      <c r="AE127" s="162"/>
      <c r="AF127" s="162"/>
      <c r="AG127" s="235"/>
      <c r="AH127" s="235"/>
    </row>
    <row r="128" spans="1:34" ht="18" x14ac:dyDescent="0.25">
      <c r="A128" s="237"/>
      <c r="B128" s="237"/>
      <c r="C128" s="237"/>
      <c r="D128" s="246"/>
      <c r="E128" s="154"/>
      <c r="F128" s="155"/>
      <c r="G128" s="155"/>
      <c r="H128" s="146"/>
      <c r="I128" s="155"/>
      <c r="J128" s="155"/>
      <c r="K128" s="155"/>
      <c r="L128" s="156"/>
      <c r="M128" s="157"/>
      <c r="N128" s="157"/>
      <c r="O128" s="147"/>
      <c r="P128" s="163"/>
      <c r="Q128" s="30"/>
      <c r="R128" s="30"/>
      <c r="S128" s="30"/>
      <c r="T128" s="142"/>
      <c r="U128" s="142"/>
      <c r="V128" s="142"/>
      <c r="W128" s="142"/>
      <c r="X128" s="34"/>
      <c r="Y128" s="143"/>
      <c r="Z128" s="238">
        <f>+SUM(Tabla134[[#This Row],[FITO KGR. DECOMISADO]:[ACUI KGR. DECOMISADO]])</f>
        <v>0</v>
      </c>
      <c r="AA128" s="160"/>
      <c r="AB128" s="122"/>
      <c r="AC128" s="123"/>
      <c r="AD128" s="161"/>
      <c r="AE128" s="162"/>
      <c r="AF128" s="162"/>
      <c r="AG128" s="235"/>
      <c r="AH128" s="235"/>
    </row>
    <row r="129" spans="1:34" ht="18" x14ac:dyDescent="0.25">
      <c r="A129" s="237"/>
      <c r="B129" s="237"/>
      <c r="C129" s="237"/>
      <c r="D129" s="246"/>
      <c r="E129" s="154"/>
      <c r="F129" s="155"/>
      <c r="G129" s="155"/>
      <c r="H129" s="146"/>
      <c r="I129" s="155"/>
      <c r="J129" s="155"/>
      <c r="K129" s="155"/>
      <c r="L129" s="156"/>
      <c r="M129" s="157"/>
      <c r="N129" s="157"/>
      <c r="O129" s="147"/>
      <c r="P129" s="163"/>
      <c r="Q129" s="30"/>
      <c r="R129" s="30"/>
      <c r="S129" s="30"/>
      <c r="T129" s="142"/>
      <c r="U129" s="142"/>
      <c r="V129" s="142"/>
      <c r="W129" s="142"/>
      <c r="X129" s="34"/>
      <c r="Y129" s="143"/>
      <c r="Z129" s="238">
        <f>+SUM(Tabla134[[#This Row],[FITO KGR. DECOMISADO]:[ACUI KGR. DECOMISADO]])</f>
        <v>0</v>
      </c>
      <c r="AA129" s="160"/>
      <c r="AB129" s="122"/>
      <c r="AC129" s="123"/>
      <c r="AD129" s="161"/>
      <c r="AE129" s="162"/>
      <c r="AF129" s="162"/>
      <c r="AG129" s="235"/>
      <c r="AH129" s="235"/>
    </row>
    <row r="130" spans="1:34" ht="18" x14ac:dyDescent="0.25">
      <c r="A130" s="237"/>
      <c r="B130" s="237"/>
      <c r="C130" s="237"/>
      <c r="D130" s="246"/>
      <c r="E130" s="154"/>
      <c r="F130" s="155"/>
      <c r="G130" s="155"/>
      <c r="H130" s="146"/>
      <c r="I130" s="155"/>
      <c r="J130" s="155"/>
      <c r="K130" s="155"/>
      <c r="L130" s="156"/>
      <c r="M130" s="157"/>
      <c r="N130" s="157"/>
      <c r="O130" s="147"/>
      <c r="P130" s="163"/>
      <c r="Q130" s="30"/>
      <c r="R130" s="30"/>
      <c r="S130" s="30"/>
      <c r="T130" s="142"/>
      <c r="U130" s="142"/>
      <c r="V130" s="142"/>
      <c r="W130" s="142"/>
      <c r="X130" s="34"/>
      <c r="Y130" s="143"/>
      <c r="Z130" s="238">
        <f>+SUM(Tabla134[[#This Row],[FITO KGR. DECOMISADO]:[ACUI KGR. DECOMISADO]])</f>
        <v>0</v>
      </c>
      <c r="AA130" s="160"/>
      <c r="AB130" s="122"/>
      <c r="AC130" s="123"/>
      <c r="AD130" s="161"/>
      <c r="AE130" s="162"/>
      <c r="AF130" s="162"/>
      <c r="AG130" s="235"/>
      <c r="AH130" s="235"/>
    </row>
    <row r="131" spans="1:34" ht="18" x14ac:dyDescent="0.25">
      <c r="A131" s="237"/>
      <c r="B131" s="237"/>
      <c r="C131" s="237"/>
      <c r="D131" s="246"/>
      <c r="E131" s="154"/>
      <c r="F131" s="155"/>
      <c r="G131" s="155"/>
      <c r="H131" s="146"/>
      <c r="I131" s="155"/>
      <c r="J131" s="155"/>
      <c r="K131" s="155"/>
      <c r="L131" s="156"/>
      <c r="M131" s="157"/>
      <c r="N131" s="157"/>
      <c r="O131" s="147"/>
      <c r="P131" s="163"/>
      <c r="Q131" s="30"/>
      <c r="R131" s="30"/>
      <c r="S131" s="30"/>
      <c r="T131" s="142"/>
      <c r="U131" s="142"/>
      <c r="V131" s="142"/>
      <c r="W131" s="142"/>
      <c r="X131" s="34"/>
      <c r="Y131" s="143"/>
      <c r="Z131" s="238">
        <f>+SUM(Tabla134[[#This Row],[FITO KGR. DECOMISADO]:[ACUI KGR. DECOMISADO]])</f>
        <v>0</v>
      </c>
      <c r="AA131" s="160"/>
      <c r="AB131" s="122"/>
      <c r="AC131" s="123"/>
      <c r="AD131" s="161"/>
      <c r="AE131" s="162"/>
      <c r="AF131" s="162"/>
      <c r="AG131" s="235"/>
      <c r="AH131" s="235"/>
    </row>
    <row r="132" spans="1:34" ht="18" x14ac:dyDescent="0.25">
      <c r="A132" s="237"/>
      <c r="B132" s="237"/>
      <c r="C132" s="237"/>
      <c r="D132" s="246"/>
      <c r="E132" s="154"/>
      <c r="F132" s="155"/>
      <c r="G132" s="155"/>
      <c r="H132" s="146"/>
      <c r="I132" s="155"/>
      <c r="J132" s="155"/>
      <c r="K132" s="155"/>
      <c r="L132" s="156"/>
      <c r="M132" s="157"/>
      <c r="N132" s="157"/>
      <c r="O132" s="147"/>
      <c r="P132" s="163"/>
      <c r="Q132" s="30"/>
      <c r="R132" s="30"/>
      <c r="S132" s="30"/>
      <c r="T132" s="142"/>
      <c r="U132" s="142"/>
      <c r="V132" s="142"/>
      <c r="W132" s="142"/>
      <c r="X132" s="34"/>
      <c r="Y132" s="143"/>
      <c r="Z132" s="238">
        <f>+SUM(Tabla134[[#This Row],[FITO KGR. DECOMISADO]:[ACUI KGR. DECOMISADO]])</f>
        <v>0</v>
      </c>
      <c r="AA132" s="160"/>
      <c r="AB132" s="122"/>
      <c r="AC132" s="123"/>
      <c r="AD132" s="161"/>
      <c r="AE132" s="162"/>
      <c r="AF132" s="162"/>
      <c r="AG132" s="235"/>
      <c r="AH132" s="235"/>
    </row>
    <row r="133" spans="1:34" ht="18" x14ac:dyDescent="0.25">
      <c r="A133" s="237"/>
      <c r="B133" s="237"/>
      <c r="C133" s="237"/>
      <c r="D133" s="246"/>
      <c r="E133" s="154"/>
      <c r="F133" s="155"/>
      <c r="G133" s="155"/>
      <c r="H133" s="146"/>
      <c r="I133" s="155"/>
      <c r="J133" s="155"/>
      <c r="K133" s="155"/>
      <c r="L133" s="156"/>
      <c r="M133" s="157"/>
      <c r="N133" s="157"/>
      <c r="O133" s="147"/>
      <c r="P133" s="163"/>
      <c r="Q133" s="30"/>
      <c r="R133" s="30"/>
      <c r="S133" s="30"/>
      <c r="T133" s="142"/>
      <c r="U133" s="142"/>
      <c r="V133" s="142"/>
      <c r="W133" s="142"/>
      <c r="X133" s="34"/>
      <c r="Y133" s="143"/>
      <c r="Z133" s="238">
        <f>+SUM(Tabla134[[#This Row],[FITO KGR. DECOMISADO]:[ACUI KGR. DECOMISADO]])</f>
        <v>0</v>
      </c>
      <c r="AA133" s="160"/>
      <c r="AB133" s="122"/>
      <c r="AC133" s="123"/>
      <c r="AD133" s="161"/>
      <c r="AE133" s="162"/>
      <c r="AF133" s="162"/>
      <c r="AG133" s="235"/>
      <c r="AH133" s="235"/>
    </row>
    <row r="134" spans="1:34" x14ac:dyDescent="0.25">
      <c r="A134" s="237"/>
      <c r="B134" s="237"/>
      <c r="C134" s="237"/>
      <c r="D134" s="246"/>
      <c r="E134" s="239"/>
      <c r="F134" s="240"/>
      <c r="G134" s="237"/>
      <c r="H134" s="237"/>
      <c r="I134" s="240"/>
      <c r="J134" s="240"/>
      <c r="K134" s="237"/>
      <c r="L134" s="237"/>
      <c r="M134" s="237"/>
      <c r="N134" s="237"/>
      <c r="O134" s="241"/>
      <c r="AB134" s="242"/>
      <c r="AC134" s="237"/>
      <c r="AD134" s="164"/>
      <c r="AE134" s="164"/>
      <c r="AF134" s="164"/>
      <c r="AG134" s="237"/>
      <c r="AH134" s="237"/>
    </row>
    <row r="135" spans="1:34" x14ac:dyDescent="0.25">
      <c r="A135" s="237"/>
      <c r="B135" s="237"/>
      <c r="C135" s="237"/>
      <c r="D135" s="246"/>
      <c r="E135" s="239"/>
      <c r="F135" s="240"/>
      <c r="G135" s="237"/>
      <c r="H135" s="237"/>
      <c r="I135" s="240"/>
      <c r="J135" s="240"/>
      <c r="K135" s="237"/>
      <c r="L135" s="237"/>
      <c r="M135" s="237"/>
      <c r="N135" s="237"/>
      <c r="O135" s="241"/>
      <c r="AB135" s="242"/>
      <c r="AC135" s="237"/>
      <c r="AD135" s="164"/>
      <c r="AE135" s="164"/>
      <c r="AF135" s="164"/>
      <c r="AG135" s="237"/>
      <c r="AH135" s="237"/>
    </row>
    <row r="136" spans="1:34" x14ac:dyDescent="0.25">
      <c r="A136" s="237"/>
      <c r="B136" s="237"/>
      <c r="C136" s="237"/>
      <c r="D136" s="246"/>
      <c r="E136" s="239"/>
      <c r="F136" s="240"/>
      <c r="G136" s="237"/>
      <c r="H136" s="237"/>
      <c r="I136" s="240"/>
      <c r="J136" s="240"/>
      <c r="K136" s="237"/>
      <c r="L136" s="237"/>
      <c r="M136" s="237"/>
      <c r="N136" s="237"/>
      <c r="O136" s="241"/>
      <c r="AB136" s="242"/>
      <c r="AC136" s="237"/>
      <c r="AD136" s="164"/>
      <c r="AE136" s="164"/>
      <c r="AF136" s="164"/>
      <c r="AG136" s="237"/>
      <c r="AH136" s="237"/>
    </row>
    <row r="137" spans="1:34" x14ac:dyDescent="0.25">
      <c r="A137" s="237"/>
      <c r="B137" s="237"/>
      <c r="C137" s="237"/>
      <c r="D137" s="246"/>
      <c r="E137" s="239"/>
      <c r="F137" s="240"/>
      <c r="G137" s="237"/>
      <c r="H137" s="237"/>
      <c r="I137" s="240"/>
      <c r="J137" s="240"/>
      <c r="K137" s="237"/>
      <c r="L137" s="237"/>
      <c r="M137" s="237"/>
      <c r="N137" s="237"/>
      <c r="O137" s="241"/>
      <c r="AB137" s="242"/>
      <c r="AC137" s="237"/>
      <c r="AD137" s="164"/>
      <c r="AE137" s="164"/>
      <c r="AF137" s="164"/>
      <c r="AG137" s="237"/>
      <c r="AH137" s="237"/>
    </row>
    <row r="138" spans="1:34" x14ac:dyDescent="0.25">
      <c r="A138" s="237"/>
      <c r="B138" s="237"/>
      <c r="C138" s="237"/>
      <c r="D138" s="246"/>
      <c r="E138" s="239"/>
      <c r="F138" s="240"/>
      <c r="G138" s="237"/>
      <c r="H138" s="237"/>
      <c r="I138" s="240"/>
      <c r="J138" s="240"/>
      <c r="K138" s="237"/>
      <c r="L138" s="237"/>
      <c r="M138" s="237"/>
      <c r="N138" s="237"/>
      <c r="O138" s="241"/>
      <c r="AB138" s="242"/>
      <c r="AC138" s="237"/>
      <c r="AD138" s="164"/>
      <c r="AE138" s="164"/>
      <c r="AF138" s="164"/>
      <c r="AG138" s="237"/>
      <c r="AH138" s="237"/>
    </row>
    <row r="139" spans="1:34" x14ac:dyDescent="0.25">
      <c r="A139" s="237"/>
      <c r="B139" s="237"/>
      <c r="C139" s="237"/>
      <c r="D139" s="246"/>
      <c r="E139" s="239"/>
      <c r="F139" s="240"/>
      <c r="G139" s="237"/>
      <c r="H139" s="237"/>
      <c r="I139" s="240"/>
      <c r="J139" s="240"/>
      <c r="K139" s="237"/>
      <c r="L139" s="237"/>
      <c r="M139" s="237"/>
      <c r="N139" s="237"/>
      <c r="O139" s="241"/>
      <c r="AB139" s="242"/>
      <c r="AC139" s="237"/>
      <c r="AD139" s="164"/>
      <c r="AE139" s="164"/>
      <c r="AF139" s="164"/>
      <c r="AG139" s="237"/>
      <c r="AH139" s="237"/>
    </row>
    <row r="140" spans="1:34" x14ac:dyDescent="0.25">
      <c r="A140" s="237"/>
      <c r="B140" s="237"/>
      <c r="C140" s="237"/>
      <c r="D140" s="246"/>
      <c r="E140" s="239"/>
      <c r="F140" s="240"/>
      <c r="G140" s="237"/>
      <c r="H140" s="237"/>
      <c r="I140" s="240"/>
      <c r="J140" s="240"/>
      <c r="K140" s="237"/>
      <c r="L140" s="237"/>
      <c r="M140" s="237"/>
      <c r="N140" s="237"/>
      <c r="O140" s="241"/>
      <c r="AB140" s="242"/>
      <c r="AC140" s="237"/>
      <c r="AD140" s="164"/>
      <c r="AE140" s="164"/>
      <c r="AF140" s="164"/>
      <c r="AG140" s="237"/>
      <c r="AH140" s="237"/>
    </row>
    <row r="141" spans="1:34" x14ac:dyDescent="0.25">
      <c r="A141" s="237"/>
      <c r="B141" s="237"/>
      <c r="C141" s="237"/>
      <c r="D141" s="246"/>
      <c r="E141" s="239"/>
      <c r="F141" s="240"/>
      <c r="G141" s="237"/>
      <c r="H141" s="237"/>
      <c r="I141" s="240"/>
      <c r="J141" s="240"/>
      <c r="K141" s="237"/>
      <c r="L141" s="237"/>
      <c r="M141" s="237"/>
      <c r="N141" s="237"/>
      <c r="O141" s="241"/>
      <c r="AB141" s="242"/>
      <c r="AC141" s="237"/>
      <c r="AD141" s="164"/>
      <c r="AE141" s="164"/>
      <c r="AF141" s="164"/>
      <c r="AG141" s="237"/>
      <c r="AH141" s="237"/>
    </row>
    <row r="142" spans="1:34" x14ac:dyDescent="0.25">
      <c r="A142" s="237"/>
      <c r="B142" s="237"/>
      <c r="C142" s="237"/>
      <c r="D142" s="246"/>
      <c r="E142" s="239"/>
      <c r="F142" s="240"/>
      <c r="G142" s="237"/>
      <c r="H142" s="237"/>
      <c r="I142" s="240"/>
      <c r="J142" s="240"/>
      <c r="K142" s="237"/>
      <c r="L142" s="237"/>
      <c r="M142" s="237"/>
      <c r="N142" s="237"/>
      <c r="O142" s="241"/>
      <c r="AB142" s="242"/>
      <c r="AC142" s="237"/>
      <c r="AD142" s="164"/>
      <c r="AE142" s="164"/>
      <c r="AF142" s="164"/>
      <c r="AG142" s="237"/>
      <c r="AH142" s="237"/>
    </row>
    <row r="143" spans="1:34" x14ac:dyDescent="0.25">
      <c r="A143" s="237"/>
      <c r="B143" s="237"/>
      <c r="C143" s="237"/>
      <c r="D143" s="246"/>
      <c r="E143" s="239"/>
      <c r="F143" s="240"/>
      <c r="G143" s="237"/>
      <c r="H143" s="237"/>
      <c r="I143" s="240"/>
      <c r="J143" s="240"/>
      <c r="K143" s="237"/>
      <c r="L143" s="237"/>
      <c r="M143" s="237"/>
      <c r="N143" s="237"/>
      <c r="O143" s="241"/>
      <c r="AB143" s="242"/>
      <c r="AC143" s="237"/>
      <c r="AD143" s="164"/>
      <c r="AE143" s="164"/>
      <c r="AF143" s="164"/>
      <c r="AG143" s="237"/>
      <c r="AH143" s="237"/>
    </row>
    <row r="144" spans="1:34" x14ac:dyDescent="0.25">
      <c r="A144" s="237"/>
      <c r="B144" s="237"/>
      <c r="C144" s="237"/>
      <c r="D144" s="246"/>
      <c r="E144" s="239"/>
      <c r="F144" s="240"/>
      <c r="G144" s="237"/>
      <c r="H144" s="237"/>
      <c r="I144" s="240"/>
      <c r="J144" s="240"/>
      <c r="K144" s="237"/>
      <c r="L144" s="237"/>
      <c r="M144" s="237"/>
      <c r="N144" s="237"/>
      <c r="O144" s="241"/>
      <c r="AB144" s="242"/>
      <c r="AC144" s="237"/>
      <c r="AD144" s="164"/>
      <c r="AE144" s="164"/>
      <c r="AF144" s="164"/>
      <c r="AG144" s="237"/>
      <c r="AH144" s="237"/>
    </row>
    <row r="145" spans="1:34" x14ac:dyDescent="0.25">
      <c r="A145" s="237"/>
      <c r="B145" s="237"/>
      <c r="C145" s="237"/>
      <c r="D145" s="246"/>
      <c r="E145" s="239"/>
      <c r="F145" s="240"/>
      <c r="G145" s="237"/>
      <c r="H145" s="237"/>
      <c r="I145" s="240"/>
      <c r="J145" s="240"/>
      <c r="K145" s="237"/>
      <c r="L145" s="237"/>
      <c r="M145" s="237"/>
      <c r="N145" s="237"/>
      <c r="O145" s="241"/>
      <c r="AB145" s="242"/>
      <c r="AC145" s="237"/>
      <c r="AD145" s="164"/>
      <c r="AE145" s="164"/>
      <c r="AF145" s="164"/>
      <c r="AG145" s="237"/>
      <c r="AH145" s="237"/>
    </row>
    <row r="146" spans="1:34" x14ac:dyDescent="0.25">
      <c r="A146" s="237"/>
      <c r="B146" s="237"/>
      <c r="C146" s="237"/>
      <c r="D146" s="246"/>
      <c r="E146" s="239"/>
      <c r="F146" s="240"/>
      <c r="G146" s="237"/>
      <c r="H146" s="237"/>
      <c r="I146" s="240"/>
      <c r="J146" s="240"/>
      <c r="K146" s="237"/>
      <c r="L146" s="237"/>
      <c r="M146" s="237"/>
      <c r="N146" s="237"/>
      <c r="O146" s="241"/>
      <c r="AB146" s="242"/>
      <c r="AC146" s="237"/>
      <c r="AD146" s="164"/>
      <c r="AE146" s="164"/>
      <c r="AF146" s="164"/>
      <c r="AG146" s="237"/>
      <c r="AH146" s="237"/>
    </row>
  </sheetData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3"/>
  <sheetViews>
    <sheetView zoomScale="85" zoomScaleNormal="85" workbookViewId="0">
      <pane xSplit="5" ySplit="1" topLeftCell="F80" activePane="bottomRight" state="frozen"/>
      <selection activeCell="H4" sqref="H4"/>
      <selection pane="topRight" activeCell="H4" sqref="H4"/>
      <selection pane="bottomLeft" activeCell="H4" sqref="H4"/>
      <selection pane="bottomRight" activeCell="A90" sqref="A89:XFD90"/>
    </sheetView>
  </sheetViews>
  <sheetFormatPr baseColWidth="10" defaultRowHeight="18.75" x14ac:dyDescent="0.25"/>
  <cols>
    <col min="1" max="1" width="11.42578125" style="108"/>
    <col min="2" max="2" width="19.5703125" style="108" customWidth="1"/>
    <col min="3" max="3" width="11.42578125" style="108"/>
    <col min="4" max="4" width="26.85546875" style="8" customWidth="1"/>
    <col min="5" max="5" width="27.42578125" style="312" customWidth="1"/>
    <col min="6" max="6" width="17.140625" style="313" customWidth="1"/>
    <col min="7" max="7" width="15.28515625" style="108" customWidth="1"/>
    <col min="8" max="8" width="23.7109375" style="108" customWidth="1"/>
    <col min="9" max="10" width="11.42578125" style="313"/>
    <col min="11" max="11" width="11.42578125" style="108" customWidth="1"/>
    <col min="12" max="12" width="32" style="108" customWidth="1"/>
    <col min="13" max="15" width="11.42578125" style="108"/>
    <col min="16" max="16" width="11.42578125" style="108" customWidth="1"/>
    <col min="17" max="19" width="11.42578125" style="108" hidden="1" customWidth="1"/>
    <col min="20" max="21" width="11.42578125" style="108"/>
    <col min="22" max="22" width="11.42578125" style="314"/>
    <col min="23" max="23" width="11.42578125" style="315"/>
    <col min="24" max="24" width="11.42578125" style="108"/>
    <col min="25" max="25" width="17.7109375" style="108" customWidth="1"/>
    <col min="26" max="26" width="14.5703125" style="108" customWidth="1"/>
    <col min="27" max="27" width="33.140625" style="108" bestFit="1" customWidth="1"/>
    <col min="28" max="29" width="11.42578125" style="108"/>
    <col min="30" max="30" width="22.85546875" style="108" customWidth="1"/>
    <col min="31" max="31" width="27.42578125" style="108" customWidth="1"/>
    <col min="32" max="32" width="33.85546875" style="108" customWidth="1"/>
    <col min="33" max="33" width="28.5703125" style="108" customWidth="1"/>
    <col min="34" max="34" width="34.85546875" style="108" customWidth="1"/>
    <col min="35" max="16384" width="11.42578125" style="108"/>
  </cols>
  <sheetData>
    <row r="1" spans="1:34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65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12" t="s">
        <v>34</v>
      </c>
      <c r="B2" s="12" t="s">
        <v>35</v>
      </c>
      <c r="C2" s="247" t="s">
        <v>35</v>
      </c>
      <c r="D2" s="12" t="s">
        <v>36</v>
      </c>
      <c r="E2" s="12" t="s">
        <v>36</v>
      </c>
      <c r="F2" s="12" t="s">
        <v>37</v>
      </c>
      <c r="G2" s="248">
        <v>42281</v>
      </c>
      <c r="H2" s="12" t="s">
        <v>38</v>
      </c>
      <c r="I2" s="12" t="s">
        <v>39</v>
      </c>
      <c r="J2" s="248">
        <v>43451</v>
      </c>
      <c r="K2" s="248">
        <v>44515</v>
      </c>
      <c r="L2" s="12" t="s">
        <v>40</v>
      </c>
      <c r="M2" s="249">
        <f t="shared" ref="M2" ca="1" si="0">+(YEAR(TODAY())-YEAR(G2))</f>
        <v>9</v>
      </c>
      <c r="N2" s="249">
        <f t="shared" ref="N2:O2" ca="1" si="1">+(YEAR(TODAY())-YEAR(J2))</f>
        <v>6</v>
      </c>
      <c r="O2" s="249">
        <f t="shared" ca="1" si="1"/>
        <v>3</v>
      </c>
      <c r="P2" s="250">
        <v>83</v>
      </c>
      <c r="Q2" s="250">
        <v>36</v>
      </c>
      <c r="R2" s="250">
        <v>47</v>
      </c>
      <c r="S2" s="250">
        <v>0</v>
      </c>
      <c r="T2" s="251">
        <v>14.639999999999999</v>
      </c>
      <c r="U2" s="251">
        <v>26.17</v>
      </c>
      <c r="V2" s="251">
        <v>0</v>
      </c>
      <c r="W2" s="250">
        <v>2</v>
      </c>
      <c r="X2" s="252">
        <v>0.97647058823529409</v>
      </c>
      <c r="Y2" s="250">
        <v>85</v>
      </c>
      <c r="Z2" s="253">
        <f>+SUM(Tabla13456[[#This Row],[FITO KGR. DECOMISADO]:[ACUI KGR. DECOMISADO]])</f>
        <v>40.81</v>
      </c>
      <c r="AA2" s="254">
        <v>0.94444444444444442</v>
      </c>
      <c r="AB2" s="12" t="s">
        <v>41</v>
      </c>
      <c r="AC2" s="12" t="s">
        <v>41</v>
      </c>
      <c r="AD2" s="19" t="s">
        <v>42</v>
      </c>
      <c r="AE2" s="20"/>
      <c r="AF2" s="20"/>
      <c r="AG2" s="20"/>
      <c r="AH2" s="20"/>
    </row>
    <row r="3" spans="1:34" ht="114.75" customHeight="1" x14ac:dyDescent="0.25">
      <c r="A3" s="255" t="s">
        <v>34</v>
      </c>
      <c r="B3" s="255" t="s">
        <v>43</v>
      </c>
      <c r="C3" s="256" t="s">
        <v>44</v>
      </c>
      <c r="D3" s="255" t="s">
        <v>45</v>
      </c>
      <c r="E3" s="257"/>
      <c r="F3" s="258" t="s">
        <v>46</v>
      </c>
      <c r="G3" s="259">
        <v>43800</v>
      </c>
      <c r="H3" s="48" t="s">
        <v>47</v>
      </c>
      <c r="I3" s="48" t="s">
        <v>48</v>
      </c>
      <c r="J3" s="259">
        <v>44533</v>
      </c>
      <c r="K3" s="259">
        <v>44900</v>
      </c>
      <c r="L3" s="29" t="s">
        <v>49</v>
      </c>
      <c r="M3" s="249">
        <f t="shared" ref="M3:M66" ca="1" si="2">+(YEAR(TODAY())-YEAR(G3))</f>
        <v>5</v>
      </c>
      <c r="N3" s="249">
        <f t="shared" ref="N3:N66" ca="1" si="3">+(YEAR(TODAY())-YEAR(J3))</f>
        <v>3</v>
      </c>
      <c r="O3" s="249">
        <f t="shared" ref="O3:O66" ca="1" si="4">+(YEAR(TODAY())-YEAR(K3))</f>
        <v>2</v>
      </c>
      <c r="P3" s="260">
        <v>357</v>
      </c>
      <c r="Q3" s="260">
        <v>357</v>
      </c>
      <c r="R3" s="260">
        <v>0</v>
      </c>
      <c r="S3" s="260">
        <v>0</v>
      </c>
      <c r="T3" s="261">
        <v>161.5</v>
      </c>
      <c r="U3" s="261">
        <v>0</v>
      </c>
      <c r="V3" s="261">
        <v>0</v>
      </c>
      <c r="W3" s="261">
        <v>130</v>
      </c>
      <c r="X3" s="262">
        <v>0.73305954825462016</v>
      </c>
      <c r="Y3" s="263">
        <v>487</v>
      </c>
      <c r="Z3" s="264">
        <f>+SUM(Tabla13456[[#This Row],[FITO KGR. DECOMISADO]:[ACUI KGR. DECOMISADO]])</f>
        <v>161.5</v>
      </c>
      <c r="AA3" s="265"/>
      <c r="AB3" s="265"/>
      <c r="AC3" s="265"/>
      <c r="AD3" s="35"/>
      <c r="AE3" s="36"/>
      <c r="AF3" s="36"/>
      <c r="AG3" s="36"/>
      <c r="AH3" s="36"/>
    </row>
    <row r="4" spans="1:34" ht="114.75" customHeight="1" x14ac:dyDescent="0.25">
      <c r="A4" s="29" t="s">
        <v>34</v>
      </c>
      <c r="B4" s="29" t="s">
        <v>50</v>
      </c>
      <c r="C4" s="256" t="s">
        <v>51</v>
      </c>
      <c r="D4" s="29" t="s">
        <v>52</v>
      </c>
      <c r="E4" s="40" t="s">
        <v>52</v>
      </c>
      <c r="F4" s="29" t="s">
        <v>53</v>
      </c>
      <c r="G4" s="266">
        <v>41518</v>
      </c>
      <c r="H4" s="29" t="s">
        <v>54</v>
      </c>
      <c r="I4" s="29" t="s">
        <v>55</v>
      </c>
      <c r="J4" s="266">
        <v>41911</v>
      </c>
      <c r="K4" s="266">
        <v>44067</v>
      </c>
      <c r="L4" s="29" t="s">
        <v>56</v>
      </c>
      <c r="M4" s="249">
        <f t="shared" ca="1" si="2"/>
        <v>11</v>
      </c>
      <c r="N4" s="249">
        <f t="shared" ca="1" si="3"/>
        <v>10</v>
      </c>
      <c r="O4" s="249">
        <f t="shared" ca="1" si="4"/>
        <v>4</v>
      </c>
      <c r="P4" s="260">
        <v>104</v>
      </c>
      <c r="Q4" s="260">
        <v>76</v>
      </c>
      <c r="R4" s="260">
        <v>24</v>
      </c>
      <c r="S4" s="260">
        <v>4</v>
      </c>
      <c r="T4" s="261">
        <v>1557.7000000000003</v>
      </c>
      <c r="U4" s="261">
        <v>309</v>
      </c>
      <c r="V4" s="261">
        <v>8.6999999999999993</v>
      </c>
      <c r="W4" s="261">
        <v>0</v>
      </c>
      <c r="X4" s="267">
        <v>1</v>
      </c>
      <c r="Y4" s="263">
        <v>104</v>
      </c>
      <c r="Z4" s="253">
        <f>+SUM(Tabla13456[[#This Row],[FITO KGR. DECOMISADO]:[ACUI KGR. DECOMISADO]])</f>
        <v>1875.4000000000003</v>
      </c>
      <c r="AA4" s="268">
        <v>1</v>
      </c>
      <c r="AB4" s="29" t="s">
        <v>41</v>
      </c>
      <c r="AC4" s="29" t="s">
        <v>41</v>
      </c>
      <c r="AD4" s="43" t="s">
        <v>57</v>
      </c>
      <c r="AE4" s="36"/>
      <c r="AF4" s="36"/>
      <c r="AG4" s="36"/>
      <c r="AH4" s="36"/>
    </row>
    <row r="5" spans="1:34" ht="114.75" customHeight="1" x14ac:dyDescent="0.25">
      <c r="A5" s="269" t="s">
        <v>34</v>
      </c>
      <c r="B5" s="269" t="s">
        <v>50</v>
      </c>
      <c r="C5" s="269" t="s">
        <v>51</v>
      </c>
      <c r="D5" s="316" t="s">
        <v>58</v>
      </c>
      <c r="E5" s="270"/>
      <c r="F5" s="200" t="s">
        <v>59</v>
      </c>
      <c r="G5" s="271">
        <v>43464</v>
      </c>
      <c r="H5" s="197" t="s">
        <v>60</v>
      </c>
      <c r="I5" s="198" t="s">
        <v>55</v>
      </c>
      <c r="J5" s="199">
        <v>44669</v>
      </c>
      <c r="K5" s="199">
        <v>44669</v>
      </c>
      <c r="L5" s="200" t="s">
        <v>61</v>
      </c>
      <c r="M5" s="272">
        <f t="shared" ca="1" si="2"/>
        <v>6</v>
      </c>
      <c r="N5" s="272">
        <f t="shared" ca="1" si="3"/>
        <v>2</v>
      </c>
      <c r="O5" s="272">
        <f t="shared" ca="1" si="4"/>
        <v>2</v>
      </c>
      <c r="P5" s="273"/>
      <c r="Q5" s="273"/>
      <c r="R5" s="273"/>
      <c r="S5" s="273"/>
      <c r="T5" s="274"/>
      <c r="U5" s="274"/>
      <c r="V5" s="274"/>
      <c r="W5" s="274"/>
      <c r="X5" s="275"/>
      <c r="Y5" s="276"/>
      <c r="Z5" s="277">
        <f>+SUM(Tabla13456[[#This Row],[FITO KGR. DECOMISADO]:[ACUI KGR. DECOMISADO]])</f>
        <v>0</v>
      </c>
      <c r="AA5" s="278"/>
      <c r="AB5" s="278"/>
      <c r="AC5" s="278"/>
      <c r="AD5" s="204"/>
      <c r="AE5" s="205"/>
      <c r="AF5" s="205"/>
      <c r="AG5" s="205"/>
      <c r="AH5" s="205"/>
    </row>
    <row r="6" spans="1:34" ht="114.75" customHeight="1" x14ac:dyDescent="0.25">
      <c r="A6" s="279" t="s">
        <v>34</v>
      </c>
      <c r="B6" s="279" t="s">
        <v>50</v>
      </c>
      <c r="C6" s="279" t="s">
        <v>51</v>
      </c>
      <c r="D6" s="255" t="s">
        <v>62</v>
      </c>
      <c r="E6" s="280"/>
      <c r="F6" s="255" t="s">
        <v>46</v>
      </c>
      <c r="G6" s="281">
        <v>44228</v>
      </c>
      <c r="H6" s="48" t="s">
        <v>63</v>
      </c>
      <c r="I6" s="48" t="s">
        <v>64</v>
      </c>
      <c r="J6" s="259">
        <v>44462</v>
      </c>
      <c r="K6" s="259">
        <v>44900</v>
      </c>
      <c r="L6" s="29" t="s">
        <v>65</v>
      </c>
      <c r="M6" s="249">
        <f t="shared" ca="1" si="2"/>
        <v>3</v>
      </c>
      <c r="N6" s="249">
        <f t="shared" ca="1" si="3"/>
        <v>3</v>
      </c>
      <c r="O6" s="249">
        <f t="shared" ca="1" si="4"/>
        <v>2</v>
      </c>
      <c r="P6" s="260">
        <v>56</v>
      </c>
      <c r="Q6" s="260">
        <v>35</v>
      </c>
      <c r="R6" s="260">
        <v>21</v>
      </c>
      <c r="S6" s="260">
        <v>0</v>
      </c>
      <c r="T6" s="261">
        <v>486.86</v>
      </c>
      <c r="U6" s="261">
        <v>270.11</v>
      </c>
      <c r="V6" s="261">
        <v>0</v>
      </c>
      <c r="W6" s="261">
        <v>0</v>
      </c>
      <c r="X6" s="262">
        <v>1</v>
      </c>
      <c r="Y6" s="263">
        <v>56</v>
      </c>
      <c r="Z6" s="264">
        <f>+SUM(Tabla13456[[#This Row],[FITO KGR. DECOMISADO]:[ACUI KGR. DECOMISADO]])</f>
        <v>756.97</v>
      </c>
      <c r="AA6" s="265"/>
      <c r="AB6" s="265"/>
      <c r="AC6" s="265"/>
      <c r="AD6" s="35"/>
      <c r="AE6" s="36"/>
      <c r="AF6" s="36"/>
      <c r="AG6" s="36"/>
      <c r="AH6" s="36"/>
    </row>
    <row r="7" spans="1:34" ht="114.75" customHeight="1" x14ac:dyDescent="0.25">
      <c r="A7" s="12" t="s">
        <v>34</v>
      </c>
      <c r="B7" s="29" t="s">
        <v>66</v>
      </c>
      <c r="C7" s="256" t="s">
        <v>67</v>
      </c>
      <c r="D7" s="29" t="s">
        <v>68</v>
      </c>
      <c r="E7" s="29" t="s">
        <v>68</v>
      </c>
      <c r="F7" s="29" t="s">
        <v>69</v>
      </c>
      <c r="G7" s="266">
        <v>42473</v>
      </c>
      <c r="H7" s="29" t="s">
        <v>70</v>
      </c>
      <c r="I7" s="29" t="s">
        <v>55</v>
      </c>
      <c r="J7" s="266">
        <v>43017</v>
      </c>
      <c r="K7" s="266">
        <v>43458</v>
      </c>
      <c r="L7" s="29" t="s">
        <v>71</v>
      </c>
      <c r="M7" s="249">
        <f t="shared" ca="1" si="2"/>
        <v>8</v>
      </c>
      <c r="N7" s="249">
        <f t="shared" ca="1" si="3"/>
        <v>7</v>
      </c>
      <c r="O7" s="249">
        <f t="shared" ca="1" si="4"/>
        <v>6</v>
      </c>
      <c r="P7" s="260">
        <v>117</v>
      </c>
      <c r="Q7" s="260">
        <v>65</v>
      </c>
      <c r="R7" s="260">
        <v>52</v>
      </c>
      <c r="S7" s="260">
        <v>0</v>
      </c>
      <c r="T7" s="261">
        <v>64.980000000000018</v>
      </c>
      <c r="U7" s="261">
        <v>1.85</v>
      </c>
      <c r="V7" s="261">
        <v>0</v>
      </c>
      <c r="W7" s="261">
        <v>0</v>
      </c>
      <c r="X7" s="267">
        <v>1</v>
      </c>
      <c r="Y7" s="263">
        <v>117</v>
      </c>
      <c r="Z7" s="253">
        <f>+SUM(Tabla13456[[#This Row],[FITO KGR. DECOMISADO]:[ACUI KGR. DECOMISADO]])</f>
        <v>66.830000000000013</v>
      </c>
      <c r="AA7" s="268">
        <v>1</v>
      </c>
      <c r="AB7" s="29" t="s">
        <v>41</v>
      </c>
      <c r="AC7" s="29" t="s">
        <v>41</v>
      </c>
      <c r="AD7" s="43"/>
      <c r="AE7" s="36"/>
      <c r="AF7" s="36"/>
      <c r="AG7" s="36"/>
      <c r="AH7" s="36"/>
    </row>
    <row r="8" spans="1:34" ht="114.75" customHeight="1" x14ac:dyDescent="0.25">
      <c r="A8" s="29" t="s">
        <v>34</v>
      </c>
      <c r="B8" s="12" t="s">
        <v>66</v>
      </c>
      <c r="C8" s="256" t="s">
        <v>67</v>
      </c>
      <c r="D8" s="12" t="s">
        <v>72</v>
      </c>
      <c r="E8" s="12" t="s">
        <v>72</v>
      </c>
      <c r="F8" s="12" t="s">
        <v>73</v>
      </c>
      <c r="G8" s="248">
        <v>42902</v>
      </c>
      <c r="H8" s="12" t="s">
        <v>74</v>
      </c>
      <c r="I8" s="12" t="s">
        <v>55</v>
      </c>
      <c r="J8" s="248">
        <v>43612</v>
      </c>
      <c r="K8" s="248">
        <v>44389</v>
      </c>
      <c r="L8" s="12" t="s">
        <v>75</v>
      </c>
      <c r="M8" s="249">
        <f t="shared" ca="1" si="2"/>
        <v>7</v>
      </c>
      <c r="N8" s="249">
        <f t="shared" ca="1" si="3"/>
        <v>5</v>
      </c>
      <c r="O8" s="249">
        <f t="shared" ca="1" si="4"/>
        <v>3</v>
      </c>
      <c r="P8" s="282">
        <v>86</v>
      </c>
      <c r="Q8" s="282">
        <v>59</v>
      </c>
      <c r="R8" s="282">
        <v>23</v>
      </c>
      <c r="S8" s="282">
        <v>4</v>
      </c>
      <c r="T8" s="283">
        <v>21.560000000000002</v>
      </c>
      <c r="U8" s="283">
        <v>1.2999999999999998</v>
      </c>
      <c r="V8" s="283">
        <v>0</v>
      </c>
      <c r="W8" s="283">
        <v>19</v>
      </c>
      <c r="X8" s="284">
        <v>0.81904761904761902</v>
      </c>
      <c r="Y8" s="285">
        <v>105</v>
      </c>
      <c r="Z8" s="253">
        <f>+SUM(Tabla13456[[#This Row],[FITO KGR. DECOMISADO]:[ACUI KGR. DECOMISADO]])</f>
        <v>22.860000000000003</v>
      </c>
      <c r="AA8" s="254">
        <v>0.79610000000000003</v>
      </c>
      <c r="AB8" s="12" t="s">
        <v>76</v>
      </c>
      <c r="AC8" s="12" t="s">
        <v>41</v>
      </c>
      <c r="AD8" s="19"/>
      <c r="AE8" s="20"/>
      <c r="AF8" s="20"/>
      <c r="AG8" s="20"/>
      <c r="AH8" s="20"/>
    </row>
    <row r="9" spans="1:34" ht="114.75" customHeight="1" x14ac:dyDescent="0.25">
      <c r="A9" s="12" t="s">
        <v>34</v>
      </c>
      <c r="B9" s="29" t="s">
        <v>66</v>
      </c>
      <c r="C9" s="256" t="s">
        <v>67</v>
      </c>
      <c r="D9" s="29" t="s">
        <v>77</v>
      </c>
      <c r="E9" s="29" t="s">
        <v>77</v>
      </c>
      <c r="F9" s="29" t="s">
        <v>78</v>
      </c>
      <c r="G9" s="266">
        <v>43513</v>
      </c>
      <c r="H9" s="29" t="s">
        <v>79</v>
      </c>
      <c r="I9" s="29" t="s">
        <v>80</v>
      </c>
      <c r="J9" s="266">
        <v>44375</v>
      </c>
      <c r="K9" s="266">
        <v>44375</v>
      </c>
      <c r="L9" s="29" t="s">
        <v>81</v>
      </c>
      <c r="M9" s="249">
        <f t="shared" ca="1" si="2"/>
        <v>5</v>
      </c>
      <c r="N9" s="249">
        <f t="shared" ca="1" si="3"/>
        <v>3</v>
      </c>
      <c r="O9" s="249">
        <f t="shared" ca="1" si="4"/>
        <v>3</v>
      </c>
      <c r="P9" s="260">
        <v>101</v>
      </c>
      <c r="Q9" s="260">
        <v>99</v>
      </c>
      <c r="R9" s="260">
        <v>2</v>
      </c>
      <c r="S9" s="260">
        <v>0</v>
      </c>
      <c r="T9" s="261">
        <v>28.86</v>
      </c>
      <c r="U9" s="261">
        <v>3</v>
      </c>
      <c r="V9" s="261">
        <v>0</v>
      </c>
      <c r="W9" s="261">
        <v>0</v>
      </c>
      <c r="X9" s="267">
        <v>1</v>
      </c>
      <c r="Y9" s="263">
        <v>101</v>
      </c>
      <c r="Z9" s="253">
        <f>+SUM(Tabla13456[[#This Row],[FITO KGR. DECOMISADO]:[ACUI KGR. DECOMISADO]])</f>
        <v>31.86</v>
      </c>
      <c r="AA9" s="268">
        <v>1</v>
      </c>
      <c r="AB9" s="29" t="s">
        <v>41</v>
      </c>
      <c r="AC9" s="29" t="s">
        <v>82</v>
      </c>
      <c r="AD9" s="43" t="s">
        <v>83</v>
      </c>
      <c r="AE9" s="36"/>
      <c r="AF9" s="36"/>
      <c r="AG9" s="36"/>
      <c r="AH9" s="36"/>
    </row>
    <row r="10" spans="1:34" ht="114.75" customHeight="1" x14ac:dyDescent="0.25">
      <c r="A10" s="29" t="s">
        <v>34</v>
      </c>
      <c r="B10" s="29" t="s">
        <v>84</v>
      </c>
      <c r="C10" s="286" t="s">
        <v>85</v>
      </c>
      <c r="D10" s="29" t="s">
        <v>86</v>
      </c>
      <c r="E10" s="40" t="s">
        <v>86</v>
      </c>
      <c r="F10" s="29" t="s">
        <v>87</v>
      </c>
      <c r="G10" s="266">
        <v>41640</v>
      </c>
      <c r="H10" s="29" t="s">
        <v>88</v>
      </c>
      <c r="I10" s="29" t="s">
        <v>89</v>
      </c>
      <c r="J10" s="266">
        <v>42359</v>
      </c>
      <c r="K10" s="266">
        <v>42359</v>
      </c>
      <c r="L10" s="29" t="s">
        <v>90</v>
      </c>
      <c r="M10" s="249">
        <f t="shared" ca="1" si="2"/>
        <v>10</v>
      </c>
      <c r="N10" s="249">
        <f t="shared" ca="1" si="3"/>
        <v>9</v>
      </c>
      <c r="O10" s="249">
        <f t="shared" ca="1" si="4"/>
        <v>9</v>
      </c>
      <c r="P10" s="260">
        <v>217</v>
      </c>
      <c r="Q10" s="260">
        <v>91</v>
      </c>
      <c r="R10" s="260">
        <v>120</v>
      </c>
      <c r="S10" s="260">
        <v>6</v>
      </c>
      <c r="T10" s="261">
        <v>54.130000000000017</v>
      </c>
      <c r="U10" s="261">
        <v>98.050000000000011</v>
      </c>
      <c r="V10" s="261">
        <v>0</v>
      </c>
      <c r="W10" s="261">
        <v>40</v>
      </c>
      <c r="X10" s="267">
        <v>0.8443579766536965</v>
      </c>
      <c r="Y10" s="263">
        <v>257</v>
      </c>
      <c r="Z10" s="253">
        <f>+SUM(Tabla13456[[#This Row],[FITO KGR. DECOMISADO]:[ACUI KGR. DECOMISADO]])</f>
        <v>152.18000000000004</v>
      </c>
      <c r="AA10" s="268">
        <v>0.86572438162544174</v>
      </c>
      <c r="AB10" s="29" t="s">
        <v>41</v>
      </c>
      <c r="AC10" s="29" t="s">
        <v>82</v>
      </c>
      <c r="AD10" s="43" t="s">
        <v>91</v>
      </c>
      <c r="AE10" s="36"/>
      <c r="AF10" s="36"/>
      <c r="AG10" s="36"/>
      <c r="AH10" s="36"/>
    </row>
    <row r="11" spans="1:34" ht="114.75" customHeight="1" x14ac:dyDescent="0.25">
      <c r="A11" s="29" t="s">
        <v>34</v>
      </c>
      <c r="B11" s="29" t="s">
        <v>84</v>
      </c>
      <c r="C11" s="286" t="s">
        <v>85</v>
      </c>
      <c r="D11" s="29" t="s">
        <v>92</v>
      </c>
      <c r="E11" s="29" t="s">
        <v>92</v>
      </c>
      <c r="F11" s="29" t="s">
        <v>93</v>
      </c>
      <c r="G11" s="266">
        <v>42859</v>
      </c>
      <c r="H11" s="29" t="s">
        <v>94</v>
      </c>
      <c r="I11" s="29" t="s">
        <v>95</v>
      </c>
      <c r="J11" s="266">
        <v>43367</v>
      </c>
      <c r="K11" s="266">
        <v>43871</v>
      </c>
      <c r="L11" s="29" t="s">
        <v>96</v>
      </c>
      <c r="M11" s="249">
        <f t="shared" ca="1" si="2"/>
        <v>7</v>
      </c>
      <c r="N11" s="249">
        <f t="shared" ca="1" si="3"/>
        <v>6</v>
      </c>
      <c r="O11" s="249">
        <f t="shared" ca="1" si="4"/>
        <v>4</v>
      </c>
      <c r="P11" s="260">
        <v>202</v>
      </c>
      <c r="Q11" s="260">
        <v>84</v>
      </c>
      <c r="R11" s="260">
        <v>98</v>
      </c>
      <c r="S11" s="260">
        <v>20</v>
      </c>
      <c r="T11" s="261">
        <v>88.02</v>
      </c>
      <c r="U11" s="261">
        <v>93.210000000000008</v>
      </c>
      <c r="V11" s="261">
        <v>1.41</v>
      </c>
      <c r="W11" s="261">
        <v>22</v>
      </c>
      <c r="X11" s="267">
        <v>0.9017857142857143</v>
      </c>
      <c r="Y11" s="263">
        <v>224</v>
      </c>
      <c r="Z11" s="253">
        <f>+SUM(Tabla13456[[#This Row],[FITO KGR. DECOMISADO]:[ACUI KGR. DECOMISADO]])</f>
        <v>182.64000000000001</v>
      </c>
      <c r="AA11" s="268">
        <v>0.852112676056338</v>
      </c>
      <c r="AB11" s="29" t="s">
        <v>41</v>
      </c>
      <c r="AC11" s="29" t="s">
        <v>41</v>
      </c>
      <c r="AD11" s="43"/>
      <c r="AE11" s="36"/>
      <c r="AF11" s="36"/>
      <c r="AG11" s="36"/>
      <c r="AH11" s="36"/>
    </row>
    <row r="12" spans="1:34" ht="114.75" customHeight="1" x14ac:dyDescent="0.25">
      <c r="A12" s="12" t="s">
        <v>34</v>
      </c>
      <c r="B12" s="12" t="s">
        <v>84</v>
      </c>
      <c r="C12" s="287" t="s">
        <v>97</v>
      </c>
      <c r="D12" s="12" t="s">
        <v>98</v>
      </c>
      <c r="E12" s="12" t="s">
        <v>98</v>
      </c>
      <c r="F12" s="12">
        <v>37</v>
      </c>
      <c r="G12" s="248">
        <v>43973</v>
      </c>
      <c r="H12" s="12" t="s">
        <v>99</v>
      </c>
      <c r="I12" s="12" t="s">
        <v>48</v>
      </c>
      <c r="J12" s="248">
        <v>44004</v>
      </c>
      <c r="K12" s="248">
        <v>44464</v>
      </c>
      <c r="L12" s="12" t="s">
        <v>100</v>
      </c>
      <c r="M12" s="249">
        <f t="shared" ca="1" si="2"/>
        <v>4</v>
      </c>
      <c r="N12" s="249">
        <f t="shared" ca="1" si="3"/>
        <v>4</v>
      </c>
      <c r="O12" s="249">
        <f t="shared" ca="1" si="4"/>
        <v>3</v>
      </c>
      <c r="P12" s="282">
        <v>118</v>
      </c>
      <c r="Q12" s="282">
        <v>49</v>
      </c>
      <c r="R12" s="282">
        <v>69</v>
      </c>
      <c r="S12" s="282">
        <v>0</v>
      </c>
      <c r="T12" s="283">
        <v>40.5</v>
      </c>
      <c r="U12" s="283">
        <v>92.8</v>
      </c>
      <c r="V12" s="283">
        <v>0</v>
      </c>
      <c r="W12" s="283">
        <v>11</v>
      </c>
      <c r="X12" s="284">
        <v>0.91</v>
      </c>
      <c r="Y12" s="285">
        <v>129</v>
      </c>
      <c r="Z12" s="253">
        <f>+SUM(Tabla13456[[#This Row],[FITO KGR. DECOMISADO]:[ACUI KGR. DECOMISADO]])</f>
        <v>133.30000000000001</v>
      </c>
      <c r="AA12" s="254">
        <v>0.66666666666666663</v>
      </c>
      <c r="AB12" s="12" t="s">
        <v>41</v>
      </c>
      <c r="AC12" s="12" t="s">
        <v>41</v>
      </c>
      <c r="AD12" s="19"/>
      <c r="AE12" s="20"/>
      <c r="AF12" s="20"/>
      <c r="AG12" s="20"/>
      <c r="AH12" s="20"/>
    </row>
    <row r="13" spans="1:34" ht="114.75" customHeight="1" x14ac:dyDescent="0.25">
      <c r="A13" s="29" t="s">
        <v>34</v>
      </c>
      <c r="B13" s="29" t="s">
        <v>84</v>
      </c>
      <c r="C13" s="287" t="s">
        <v>102</v>
      </c>
      <c r="D13" s="29" t="s">
        <v>103</v>
      </c>
      <c r="E13" s="29" t="s">
        <v>104</v>
      </c>
      <c r="F13" s="29" t="s">
        <v>73</v>
      </c>
      <c r="G13" s="266">
        <v>42271</v>
      </c>
      <c r="H13" s="29" t="s">
        <v>105</v>
      </c>
      <c r="I13" s="29" t="s">
        <v>106</v>
      </c>
      <c r="J13" s="266">
        <v>43612</v>
      </c>
      <c r="K13" s="266">
        <v>44386</v>
      </c>
      <c r="L13" s="29" t="s">
        <v>107</v>
      </c>
      <c r="M13" s="249">
        <f t="shared" ca="1" si="2"/>
        <v>9</v>
      </c>
      <c r="N13" s="249">
        <f t="shared" ca="1" si="3"/>
        <v>5</v>
      </c>
      <c r="O13" s="249">
        <f t="shared" ca="1" si="4"/>
        <v>3</v>
      </c>
      <c r="P13" s="260">
        <v>417</v>
      </c>
      <c r="Q13" s="260">
        <v>221</v>
      </c>
      <c r="R13" s="260">
        <v>195</v>
      </c>
      <c r="S13" s="260">
        <v>1</v>
      </c>
      <c r="T13" s="261">
        <v>58.6</v>
      </c>
      <c r="U13" s="261">
        <v>111.5</v>
      </c>
      <c r="V13" s="261">
        <v>2</v>
      </c>
      <c r="W13" s="261">
        <v>11</v>
      </c>
      <c r="X13" s="267">
        <v>0.97</v>
      </c>
      <c r="Y13" s="288">
        <v>428</v>
      </c>
      <c r="Z13" s="253">
        <f>+SUM(Tabla13456[[#This Row],[FITO KGR. DECOMISADO]:[ACUI KGR. DECOMISADO]])</f>
        <v>172.1</v>
      </c>
      <c r="AA13" s="268">
        <v>0.96402877697841727</v>
      </c>
      <c r="AB13" s="268" t="s">
        <v>82</v>
      </c>
      <c r="AC13" s="268" t="s">
        <v>41</v>
      </c>
      <c r="AD13" s="43"/>
      <c r="AE13" s="36"/>
      <c r="AF13" s="36"/>
      <c r="AG13" s="36"/>
      <c r="AH13" s="36"/>
    </row>
    <row r="14" spans="1:34" ht="114.75" customHeight="1" x14ac:dyDescent="0.25">
      <c r="A14" s="12" t="s">
        <v>34</v>
      </c>
      <c r="B14" s="12" t="s">
        <v>84</v>
      </c>
      <c r="C14" s="287" t="s">
        <v>102</v>
      </c>
      <c r="D14" s="29" t="s">
        <v>108</v>
      </c>
      <c r="E14" s="29" t="s">
        <v>108</v>
      </c>
      <c r="F14" s="29" t="s">
        <v>109</v>
      </c>
      <c r="G14" s="266">
        <v>41609</v>
      </c>
      <c r="H14" s="29" t="s">
        <v>110</v>
      </c>
      <c r="I14" s="29" t="s">
        <v>55</v>
      </c>
      <c r="J14" s="266">
        <v>42723</v>
      </c>
      <c r="K14" s="266">
        <v>44186</v>
      </c>
      <c r="L14" s="29" t="s">
        <v>111</v>
      </c>
      <c r="M14" s="249">
        <f t="shared" ca="1" si="2"/>
        <v>11</v>
      </c>
      <c r="N14" s="249">
        <f t="shared" ca="1" si="3"/>
        <v>8</v>
      </c>
      <c r="O14" s="249">
        <f t="shared" ca="1" si="4"/>
        <v>4</v>
      </c>
      <c r="P14" s="260">
        <v>70</v>
      </c>
      <c r="Q14" s="260">
        <v>40</v>
      </c>
      <c r="R14" s="260">
        <v>30</v>
      </c>
      <c r="S14" s="260">
        <v>0</v>
      </c>
      <c r="T14" s="261">
        <v>28.5</v>
      </c>
      <c r="U14" s="261">
        <v>27.5</v>
      </c>
      <c r="V14" s="261">
        <v>0</v>
      </c>
      <c r="W14" s="261">
        <v>0</v>
      </c>
      <c r="X14" s="267">
        <v>1</v>
      </c>
      <c r="Y14" s="263">
        <v>70</v>
      </c>
      <c r="Z14" s="253">
        <f>+SUM(Tabla13456[[#This Row],[FITO KGR. DECOMISADO]:[ACUI KGR. DECOMISADO]])</f>
        <v>56</v>
      </c>
      <c r="AA14" s="268">
        <v>0.86746987951807231</v>
      </c>
      <c r="AB14" s="29" t="s">
        <v>41</v>
      </c>
      <c r="AC14" s="29" t="s">
        <v>41</v>
      </c>
      <c r="AD14" s="43" t="s">
        <v>112</v>
      </c>
      <c r="AE14" s="36"/>
      <c r="AF14" s="36"/>
      <c r="AG14" s="36"/>
      <c r="AH14" s="36"/>
    </row>
    <row r="15" spans="1:34" ht="114.75" customHeight="1" x14ac:dyDescent="0.25">
      <c r="A15" s="29" t="s">
        <v>34</v>
      </c>
      <c r="B15" s="29" t="s">
        <v>84</v>
      </c>
      <c r="C15" s="287" t="s">
        <v>102</v>
      </c>
      <c r="D15" s="12" t="s">
        <v>113</v>
      </c>
      <c r="E15" s="12" t="s">
        <v>113</v>
      </c>
      <c r="F15" s="12" t="s">
        <v>114</v>
      </c>
      <c r="G15" s="248">
        <v>41518</v>
      </c>
      <c r="H15" s="12" t="s">
        <v>115</v>
      </c>
      <c r="I15" s="12" t="s">
        <v>116</v>
      </c>
      <c r="J15" s="248">
        <v>42709</v>
      </c>
      <c r="K15" s="248">
        <v>43815</v>
      </c>
      <c r="L15" s="12" t="s">
        <v>117</v>
      </c>
      <c r="M15" s="249">
        <f t="shared" ca="1" si="2"/>
        <v>11</v>
      </c>
      <c r="N15" s="249">
        <f t="shared" ca="1" si="3"/>
        <v>8</v>
      </c>
      <c r="O15" s="249">
        <f t="shared" ca="1" si="4"/>
        <v>5</v>
      </c>
      <c r="P15" s="282">
        <v>165</v>
      </c>
      <c r="Q15" s="282">
        <v>73</v>
      </c>
      <c r="R15" s="282">
        <v>92</v>
      </c>
      <c r="S15" s="282">
        <v>0</v>
      </c>
      <c r="T15" s="283">
        <v>24.3</v>
      </c>
      <c r="U15" s="283">
        <v>29.2</v>
      </c>
      <c r="V15" s="283">
        <v>0</v>
      </c>
      <c r="W15" s="283">
        <v>0</v>
      </c>
      <c r="X15" s="284">
        <v>1</v>
      </c>
      <c r="Y15" s="285">
        <v>165</v>
      </c>
      <c r="Z15" s="253">
        <f>+SUM(Tabla13456[[#This Row],[FITO KGR. DECOMISADO]:[ACUI KGR. DECOMISADO]])</f>
        <v>53.5</v>
      </c>
      <c r="AA15" s="254">
        <v>0.90196078431372551</v>
      </c>
      <c r="AB15" s="12"/>
      <c r="AC15" s="12" t="s">
        <v>41</v>
      </c>
      <c r="AD15" s="19"/>
      <c r="AE15" s="20"/>
      <c r="AF15" s="20"/>
      <c r="AG15" s="20"/>
      <c r="AH15" s="20"/>
    </row>
    <row r="16" spans="1:34" ht="114.75" customHeight="1" x14ac:dyDescent="0.25">
      <c r="A16" s="29" t="s">
        <v>34</v>
      </c>
      <c r="B16" s="12" t="s">
        <v>84</v>
      </c>
      <c r="C16" s="287" t="s">
        <v>102</v>
      </c>
      <c r="D16" s="29" t="s">
        <v>118</v>
      </c>
      <c r="E16" s="29" t="s">
        <v>118</v>
      </c>
      <c r="F16" s="29" t="s">
        <v>119</v>
      </c>
      <c r="G16" s="266">
        <v>42776</v>
      </c>
      <c r="H16" s="29" t="s">
        <v>120</v>
      </c>
      <c r="I16" s="29" t="s">
        <v>121</v>
      </c>
      <c r="J16" s="266">
        <v>43234</v>
      </c>
      <c r="K16" s="266">
        <v>43770</v>
      </c>
      <c r="L16" s="29" t="s">
        <v>122</v>
      </c>
      <c r="M16" s="249">
        <f t="shared" ca="1" si="2"/>
        <v>7</v>
      </c>
      <c r="N16" s="249">
        <f t="shared" ca="1" si="3"/>
        <v>6</v>
      </c>
      <c r="O16" s="249">
        <f t="shared" ca="1" si="4"/>
        <v>5</v>
      </c>
      <c r="P16" s="260">
        <v>222</v>
      </c>
      <c r="Q16" s="260">
        <v>142</v>
      </c>
      <c r="R16" s="260">
        <v>80</v>
      </c>
      <c r="S16" s="260">
        <v>0</v>
      </c>
      <c r="T16" s="261">
        <v>26</v>
      </c>
      <c r="U16" s="261">
        <v>51.6</v>
      </c>
      <c r="V16" s="261">
        <v>0</v>
      </c>
      <c r="W16" s="261">
        <v>0</v>
      </c>
      <c r="X16" s="267">
        <v>1</v>
      </c>
      <c r="Y16" s="263">
        <v>222</v>
      </c>
      <c r="Z16" s="253">
        <f>+SUM(Tabla13456[[#This Row],[FITO KGR. DECOMISADO]:[ACUI KGR. DECOMISADO]])</f>
        <v>77.599999999999994</v>
      </c>
      <c r="AA16" s="268">
        <v>0.98913043478260865</v>
      </c>
      <c r="AB16" s="29" t="s">
        <v>82</v>
      </c>
      <c r="AC16" s="29" t="s">
        <v>41</v>
      </c>
      <c r="AD16" s="43"/>
      <c r="AE16" s="36"/>
      <c r="AF16" s="55"/>
      <c r="AG16" s="36"/>
      <c r="AH16" s="36"/>
    </row>
    <row r="17" spans="1:34" ht="114.75" customHeight="1" x14ac:dyDescent="0.25">
      <c r="A17" s="12" t="s">
        <v>34</v>
      </c>
      <c r="B17" s="12" t="s">
        <v>84</v>
      </c>
      <c r="C17" s="287" t="s">
        <v>102</v>
      </c>
      <c r="D17" s="12" t="s">
        <v>125</v>
      </c>
      <c r="E17" s="12" t="s">
        <v>125</v>
      </c>
      <c r="F17" s="12" t="s">
        <v>119</v>
      </c>
      <c r="G17" s="248">
        <v>42567</v>
      </c>
      <c r="H17" s="12" t="s">
        <v>126</v>
      </c>
      <c r="I17" s="12" t="s">
        <v>127</v>
      </c>
      <c r="J17" s="248">
        <v>43234</v>
      </c>
      <c r="K17" s="248">
        <v>43815</v>
      </c>
      <c r="L17" s="12" t="s">
        <v>128</v>
      </c>
      <c r="M17" s="249">
        <f t="shared" ca="1" si="2"/>
        <v>8</v>
      </c>
      <c r="N17" s="249">
        <f t="shared" ca="1" si="3"/>
        <v>6</v>
      </c>
      <c r="O17" s="249">
        <f t="shared" ca="1" si="4"/>
        <v>5</v>
      </c>
      <c r="P17" s="282">
        <v>185</v>
      </c>
      <c r="Q17" s="282">
        <v>108</v>
      </c>
      <c r="R17" s="282">
        <v>77</v>
      </c>
      <c r="S17" s="282">
        <v>0</v>
      </c>
      <c r="T17" s="283">
        <v>54.3</v>
      </c>
      <c r="U17" s="283">
        <v>61.9</v>
      </c>
      <c r="V17" s="283">
        <v>0</v>
      </c>
      <c r="W17" s="283">
        <v>4</v>
      </c>
      <c r="X17" s="284">
        <v>0.98</v>
      </c>
      <c r="Y17" s="285">
        <v>189</v>
      </c>
      <c r="Z17" s="253">
        <f>+SUM(Tabla13456[[#This Row],[FITO KGR. DECOMISADO]:[ACUI KGR. DECOMISADO]])</f>
        <v>116.19999999999999</v>
      </c>
      <c r="AA17" s="254">
        <v>0.98347107438016534</v>
      </c>
      <c r="AB17" s="12" t="s">
        <v>129</v>
      </c>
      <c r="AC17" s="12" t="s">
        <v>41</v>
      </c>
      <c r="AD17" s="19"/>
      <c r="AE17" s="20"/>
      <c r="AF17" s="20"/>
      <c r="AG17" s="20"/>
      <c r="AH17" s="20"/>
    </row>
    <row r="18" spans="1:34" ht="114.75" customHeight="1" x14ac:dyDescent="0.25">
      <c r="A18" s="29" t="s">
        <v>34</v>
      </c>
      <c r="B18" s="12" t="s">
        <v>84</v>
      </c>
      <c r="C18" s="287" t="s">
        <v>102</v>
      </c>
      <c r="D18" s="12" t="s">
        <v>130</v>
      </c>
      <c r="E18" s="12" t="s">
        <v>130</v>
      </c>
      <c r="F18" s="12" t="s">
        <v>131</v>
      </c>
      <c r="G18" s="248">
        <v>42567</v>
      </c>
      <c r="H18" s="12" t="s">
        <v>132</v>
      </c>
      <c r="I18" s="12" t="s">
        <v>133</v>
      </c>
      <c r="J18" s="248">
        <v>43234</v>
      </c>
      <c r="K18" s="248">
        <v>44529</v>
      </c>
      <c r="L18" s="12" t="s">
        <v>134</v>
      </c>
      <c r="M18" s="249">
        <f t="shared" ca="1" si="2"/>
        <v>8</v>
      </c>
      <c r="N18" s="249">
        <f t="shared" ca="1" si="3"/>
        <v>6</v>
      </c>
      <c r="O18" s="249">
        <f t="shared" ca="1" si="4"/>
        <v>3</v>
      </c>
      <c r="P18" s="282">
        <v>45</v>
      </c>
      <c r="Q18" s="282">
        <v>13</v>
      </c>
      <c r="R18" s="282">
        <v>32</v>
      </c>
      <c r="S18" s="282">
        <v>0</v>
      </c>
      <c r="T18" s="283">
        <v>41.8</v>
      </c>
      <c r="U18" s="283">
        <v>73.900000000000006</v>
      </c>
      <c r="V18" s="283">
        <v>0</v>
      </c>
      <c r="W18" s="283">
        <v>0</v>
      </c>
      <c r="X18" s="284">
        <v>1</v>
      </c>
      <c r="Y18" s="285">
        <v>45</v>
      </c>
      <c r="Z18" s="253">
        <f>+SUM(Tabla13456[[#This Row],[FITO KGR. DECOMISADO]:[ACUI KGR. DECOMISADO]])</f>
        <v>115.7</v>
      </c>
      <c r="AA18" s="254">
        <v>0.91919191919191923</v>
      </c>
      <c r="AB18" s="12" t="s">
        <v>41</v>
      </c>
      <c r="AC18" s="12" t="s">
        <v>41</v>
      </c>
      <c r="AD18" s="19"/>
      <c r="AE18" s="20"/>
      <c r="AF18" s="56"/>
      <c r="AG18" s="20"/>
      <c r="AH18" s="20"/>
    </row>
    <row r="19" spans="1:34" ht="114.75" customHeight="1" x14ac:dyDescent="0.25">
      <c r="A19" s="12" t="s">
        <v>34</v>
      </c>
      <c r="B19" s="29" t="s">
        <v>84</v>
      </c>
      <c r="C19" s="287" t="s">
        <v>102</v>
      </c>
      <c r="D19" s="12" t="s">
        <v>136</v>
      </c>
      <c r="E19" s="12" t="s">
        <v>136</v>
      </c>
      <c r="F19" s="12" t="s">
        <v>137</v>
      </c>
      <c r="G19" s="248">
        <v>42493</v>
      </c>
      <c r="H19" s="12" t="s">
        <v>138</v>
      </c>
      <c r="I19" s="12" t="s">
        <v>121</v>
      </c>
      <c r="J19" s="248">
        <v>43367</v>
      </c>
      <c r="K19" s="248">
        <v>43367</v>
      </c>
      <c r="L19" s="12" t="s">
        <v>139</v>
      </c>
      <c r="M19" s="249">
        <f t="shared" ca="1" si="2"/>
        <v>8</v>
      </c>
      <c r="N19" s="249">
        <f t="shared" ca="1" si="3"/>
        <v>6</v>
      </c>
      <c r="O19" s="249">
        <f t="shared" ca="1" si="4"/>
        <v>6</v>
      </c>
      <c r="P19" s="282">
        <v>93</v>
      </c>
      <c r="Q19" s="282">
        <v>43</v>
      </c>
      <c r="R19" s="282">
        <v>50</v>
      </c>
      <c r="S19" s="282">
        <v>0</v>
      </c>
      <c r="T19" s="283">
        <v>13</v>
      </c>
      <c r="U19" s="283">
        <v>20.3</v>
      </c>
      <c r="V19" s="283">
        <v>0</v>
      </c>
      <c r="W19" s="283">
        <v>5</v>
      </c>
      <c r="X19" s="284">
        <v>0.95</v>
      </c>
      <c r="Y19" s="285">
        <v>98</v>
      </c>
      <c r="Z19" s="253">
        <f>+SUM(Tabla13456[[#This Row],[FITO KGR. DECOMISADO]:[ACUI KGR. DECOMISADO]])</f>
        <v>33.299999999999997</v>
      </c>
      <c r="AA19" s="254">
        <v>0.96932515337423308</v>
      </c>
      <c r="AB19" s="12" t="s">
        <v>82</v>
      </c>
      <c r="AC19" s="12" t="s">
        <v>82</v>
      </c>
      <c r="AD19" s="19" t="s">
        <v>140</v>
      </c>
      <c r="AE19" s="20"/>
      <c r="AF19" s="20"/>
      <c r="AG19" s="20"/>
      <c r="AH19" s="20"/>
    </row>
    <row r="20" spans="1:34" ht="114.75" customHeight="1" x14ac:dyDescent="0.25">
      <c r="A20" s="12" t="s">
        <v>34</v>
      </c>
      <c r="B20" s="12" t="s">
        <v>84</v>
      </c>
      <c r="C20" s="287" t="s">
        <v>102</v>
      </c>
      <c r="D20" s="29" t="s">
        <v>141</v>
      </c>
      <c r="E20" s="29" t="s">
        <v>141</v>
      </c>
      <c r="F20" s="29" t="s">
        <v>142</v>
      </c>
      <c r="G20" s="266">
        <v>42462</v>
      </c>
      <c r="H20" s="29" t="s">
        <v>143</v>
      </c>
      <c r="I20" s="29" t="s">
        <v>64</v>
      </c>
      <c r="J20" s="266">
        <v>43451</v>
      </c>
      <c r="K20" s="266">
        <v>43770</v>
      </c>
      <c r="L20" s="29" t="s">
        <v>144</v>
      </c>
      <c r="M20" s="249">
        <f t="shared" ca="1" si="2"/>
        <v>8</v>
      </c>
      <c r="N20" s="249">
        <f t="shared" ca="1" si="3"/>
        <v>6</v>
      </c>
      <c r="O20" s="249">
        <f t="shared" ca="1" si="4"/>
        <v>5</v>
      </c>
      <c r="P20" s="260">
        <v>345</v>
      </c>
      <c r="Q20" s="260">
        <v>168</v>
      </c>
      <c r="R20" s="260">
        <v>171</v>
      </c>
      <c r="S20" s="260">
        <v>6</v>
      </c>
      <c r="T20" s="261">
        <v>59.1</v>
      </c>
      <c r="U20" s="261">
        <v>45.9</v>
      </c>
      <c r="V20" s="261">
        <v>4</v>
      </c>
      <c r="W20" s="261">
        <v>1</v>
      </c>
      <c r="X20" s="267">
        <v>1</v>
      </c>
      <c r="Y20" s="263">
        <v>346</v>
      </c>
      <c r="Z20" s="253">
        <f>+SUM(Tabla13456[[#This Row],[FITO KGR. DECOMISADO]:[ACUI KGR. DECOMISADO]])</f>
        <v>109</v>
      </c>
      <c r="AA20" s="268">
        <v>0.98692810457516345</v>
      </c>
      <c r="AB20" s="29" t="s">
        <v>41</v>
      </c>
      <c r="AC20" s="29" t="s">
        <v>41</v>
      </c>
      <c r="AD20" s="43" t="s">
        <v>145</v>
      </c>
      <c r="AE20" s="36"/>
      <c r="AF20" s="55"/>
      <c r="AG20" s="36"/>
      <c r="AH20" s="36"/>
    </row>
    <row r="21" spans="1:34" ht="114.75" customHeight="1" x14ac:dyDescent="0.25">
      <c r="A21" s="29" t="s">
        <v>34</v>
      </c>
      <c r="B21" s="12" t="s">
        <v>84</v>
      </c>
      <c r="C21" s="287" t="s">
        <v>102</v>
      </c>
      <c r="D21" s="12" t="s">
        <v>147</v>
      </c>
      <c r="E21" s="12" t="s">
        <v>147</v>
      </c>
      <c r="F21" s="12" t="s">
        <v>148</v>
      </c>
      <c r="G21" s="248">
        <v>42908</v>
      </c>
      <c r="H21" s="12" t="s">
        <v>149</v>
      </c>
      <c r="I21" s="12" t="s">
        <v>95</v>
      </c>
      <c r="J21" s="248">
        <v>43094</v>
      </c>
      <c r="K21" s="248">
        <v>43367</v>
      </c>
      <c r="L21" s="12" t="s">
        <v>150</v>
      </c>
      <c r="M21" s="249">
        <f t="shared" ca="1" si="2"/>
        <v>7</v>
      </c>
      <c r="N21" s="249">
        <f t="shared" ca="1" si="3"/>
        <v>7</v>
      </c>
      <c r="O21" s="249">
        <f t="shared" ca="1" si="4"/>
        <v>6</v>
      </c>
      <c r="P21" s="282">
        <v>37</v>
      </c>
      <c r="Q21" s="282">
        <v>6</v>
      </c>
      <c r="R21" s="282">
        <v>31</v>
      </c>
      <c r="S21" s="282">
        <v>0</v>
      </c>
      <c r="T21" s="283">
        <v>8.6</v>
      </c>
      <c r="U21" s="283">
        <v>12.2</v>
      </c>
      <c r="V21" s="283">
        <v>0</v>
      </c>
      <c r="W21" s="283">
        <v>4</v>
      </c>
      <c r="X21" s="284">
        <v>0.9</v>
      </c>
      <c r="Y21" s="285">
        <v>41</v>
      </c>
      <c r="Z21" s="253">
        <f>+SUM(Tabla13456[[#This Row],[FITO KGR. DECOMISADO]:[ACUI KGR. DECOMISADO]])</f>
        <v>20.799999999999997</v>
      </c>
      <c r="AA21" s="254">
        <v>0.98235294117647054</v>
      </c>
      <c r="AB21" s="12" t="s">
        <v>41</v>
      </c>
      <c r="AC21" s="12" t="s">
        <v>41</v>
      </c>
      <c r="AD21" s="19"/>
      <c r="AE21" s="20"/>
      <c r="AF21" s="20"/>
      <c r="AG21" s="20"/>
      <c r="AH21" s="20"/>
    </row>
    <row r="22" spans="1:34" ht="114.75" customHeight="1" x14ac:dyDescent="0.25">
      <c r="A22" s="12" t="s">
        <v>34</v>
      </c>
      <c r="B22" s="29" t="s">
        <v>84</v>
      </c>
      <c r="C22" s="287" t="s">
        <v>102</v>
      </c>
      <c r="D22" s="12" t="s">
        <v>151</v>
      </c>
      <c r="E22" s="12" t="s">
        <v>151</v>
      </c>
      <c r="F22" s="12" t="s">
        <v>152</v>
      </c>
      <c r="G22" s="248">
        <v>43973</v>
      </c>
      <c r="H22" s="12" t="s">
        <v>153</v>
      </c>
      <c r="I22" s="12" t="s">
        <v>55</v>
      </c>
      <c r="J22" s="248">
        <v>44536</v>
      </c>
      <c r="K22" s="248">
        <v>44536</v>
      </c>
      <c r="L22" s="12" t="s">
        <v>154</v>
      </c>
      <c r="M22" s="249">
        <f t="shared" ca="1" si="2"/>
        <v>4</v>
      </c>
      <c r="N22" s="249">
        <f t="shared" ca="1" si="3"/>
        <v>3</v>
      </c>
      <c r="O22" s="249">
        <f t="shared" ca="1" si="4"/>
        <v>3</v>
      </c>
      <c r="P22" s="282">
        <v>175</v>
      </c>
      <c r="Q22" s="282">
        <v>71</v>
      </c>
      <c r="R22" s="282">
        <v>103</v>
      </c>
      <c r="S22" s="282">
        <v>1</v>
      </c>
      <c r="T22" s="283">
        <v>28.7</v>
      </c>
      <c r="U22" s="283">
        <v>28.1</v>
      </c>
      <c r="V22" s="283">
        <v>0</v>
      </c>
      <c r="W22" s="283">
        <v>15</v>
      </c>
      <c r="X22" s="284">
        <v>0.92</v>
      </c>
      <c r="Y22" s="285">
        <v>190</v>
      </c>
      <c r="Z22" s="253">
        <f>+SUM(Tabla13456[[#This Row],[FITO KGR. DECOMISADO]:[ACUI KGR. DECOMISADO]])</f>
        <v>56.8</v>
      </c>
      <c r="AA22" s="254">
        <v>0.89204545454545459</v>
      </c>
      <c r="AB22" s="12" t="s">
        <v>41</v>
      </c>
      <c r="AC22" s="12" t="s">
        <v>41</v>
      </c>
      <c r="AD22" s="19"/>
      <c r="AE22" s="20"/>
      <c r="AF22" s="20"/>
      <c r="AG22" s="20"/>
      <c r="AH22" s="20"/>
    </row>
    <row r="23" spans="1:34" s="289" customFormat="1" ht="114.75" customHeight="1" x14ac:dyDescent="0.25">
      <c r="A23" s="29" t="s">
        <v>34</v>
      </c>
      <c r="B23" s="12" t="s">
        <v>84</v>
      </c>
      <c r="C23" s="287" t="s">
        <v>102</v>
      </c>
      <c r="D23" s="29" t="s">
        <v>155</v>
      </c>
      <c r="E23" s="29" t="s">
        <v>155</v>
      </c>
      <c r="F23" s="29" t="s">
        <v>152</v>
      </c>
      <c r="G23" s="266">
        <v>43372</v>
      </c>
      <c r="H23" s="29" t="s">
        <v>156</v>
      </c>
      <c r="I23" s="29" t="s">
        <v>55</v>
      </c>
      <c r="J23" s="266">
        <v>44536</v>
      </c>
      <c r="K23" s="266">
        <v>44536</v>
      </c>
      <c r="L23" s="29" t="s">
        <v>157</v>
      </c>
      <c r="M23" s="249">
        <f t="shared" ca="1" si="2"/>
        <v>6</v>
      </c>
      <c r="N23" s="249">
        <f t="shared" ca="1" si="3"/>
        <v>3</v>
      </c>
      <c r="O23" s="249">
        <f t="shared" ca="1" si="4"/>
        <v>3</v>
      </c>
      <c r="P23" s="260">
        <v>39</v>
      </c>
      <c r="Q23" s="260">
        <v>12</v>
      </c>
      <c r="R23" s="260">
        <v>27</v>
      </c>
      <c r="S23" s="260">
        <v>0</v>
      </c>
      <c r="T23" s="261">
        <v>2</v>
      </c>
      <c r="U23" s="261">
        <v>12.1</v>
      </c>
      <c r="V23" s="261">
        <v>0</v>
      </c>
      <c r="W23" s="261">
        <v>0</v>
      </c>
      <c r="X23" s="267">
        <v>1</v>
      </c>
      <c r="Y23" s="263">
        <v>39</v>
      </c>
      <c r="Z23" s="253">
        <f>+SUM(Tabla13456[[#This Row],[FITO KGR. DECOMISADO]:[ACUI KGR. DECOMISADO]])</f>
        <v>14.1</v>
      </c>
      <c r="AA23" s="268">
        <v>0.98207885304659504</v>
      </c>
      <c r="AB23" s="29" t="s">
        <v>41</v>
      </c>
      <c r="AC23" s="29" t="s">
        <v>41</v>
      </c>
      <c r="AD23" s="43"/>
      <c r="AE23" s="36"/>
      <c r="AF23" s="36"/>
      <c r="AG23" s="36"/>
      <c r="AH23" s="36"/>
    </row>
    <row r="24" spans="1:34" ht="114.75" customHeight="1" x14ac:dyDescent="0.25">
      <c r="A24" s="12" t="s">
        <v>34</v>
      </c>
      <c r="B24" s="29" t="s">
        <v>84</v>
      </c>
      <c r="C24" s="287" t="s">
        <v>102</v>
      </c>
      <c r="D24" s="12" t="s">
        <v>158</v>
      </c>
      <c r="E24" s="12" t="s">
        <v>158</v>
      </c>
      <c r="F24" s="12" t="s">
        <v>159</v>
      </c>
      <c r="G24" s="248">
        <v>43987</v>
      </c>
      <c r="H24" s="12" t="s">
        <v>160</v>
      </c>
      <c r="I24" s="12" t="s">
        <v>55</v>
      </c>
      <c r="J24" s="248">
        <v>44403</v>
      </c>
      <c r="K24" s="248">
        <v>44403</v>
      </c>
      <c r="L24" s="12" t="s">
        <v>161</v>
      </c>
      <c r="M24" s="249">
        <f t="shared" ca="1" si="2"/>
        <v>4</v>
      </c>
      <c r="N24" s="249">
        <f t="shared" ca="1" si="3"/>
        <v>3</v>
      </c>
      <c r="O24" s="249">
        <f t="shared" ca="1" si="4"/>
        <v>3</v>
      </c>
      <c r="P24" s="282">
        <v>153</v>
      </c>
      <c r="Q24" s="282">
        <v>62</v>
      </c>
      <c r="R24" s="282">
        <v>91</v>
      </c>
      <c r="S24" s="282">
        <v>0</v>
      </c>
      <c r="T24" s="283">
        <v>71.900000000000006</v>
      </c>
      <c r="U24" s="283">
        <v>99</v>
      </c>
      <c r="V24" s="283">
        <v>0</v>
      </c>
      <c r="W24" s="283">
        <v>0</v>
      </c>
      <c r="X24" s="284">
        <v>1</v>
      </c>
      <c r="Y24" s="285">
        <v>153</v>
      </c>
      <c r="Z24" s="253">
        <f>+SUM(Tabla13456[[#This Row],[FITO KGR. DECOMISADO]:[ACUI KGR. DECOMISADO]])</f>
        <v>170.9</v>
      </c>
      <c r="AA24" s="254">
        <v>1</v>
      </c>
      <c r="AB24" s="12" t="s">
        <v>162</v>
      </c>
      <c r="AC24" s="12" t="s">
        <v>41</v>
      </c>
      <c r="AD24" s="19"/>
      <c r="AE24" s="20"/>
      <c r="AF24" s="20"/>
      <c r="AG24" s="20"/>
      <c r="AH24" s="20"/>
    </row>
    <row r="25" spans="1:34" ht="114.75" customHeight="1" x14ac:dyDescent="0.25">
      <c r="A25" s="29" t="s">
        <v>34</v>
      </c>
      <c r="B25" s="29" t="s">
        <v>84</v>
      </c>
      <c r="C25" s="287" t="s">
        <v>102</v>
      </c>
      <c r="D25" s="29" t="s">
        <v>164</v>
      </c>
      <c r="E25" s="29" t="s">
        <v>164</v>
      </c>
      <c r="F25" s="29" t="s">
        <v>152</v>
      </c>
      <c r="G25" s="266">
        <v>43909</v>
      </c>
      <c r="H25" s="29" t="s">
        <v>165</v>
      </c>
      <c r="I25" s="29" t="s">
        <v>55</v>
      </c>
      <c r="J25" s="266">
        <v>44515</v>
      </c>
      <c r="K25" s="266">
        <v>44515</v>
      </c>
      <c r="L25" s="29" t="s">
        <v>166</v>
      </c>
      <c r="M25" s="249">
        <f t="shared" ca="1" si="2"/>
        <v>4</v>
      </c>
      <c r="N25" s="249">
        <f t="shared" ca="1" si="3"/>
        <v>3</v>
      </c>
      <c r="O25" s="249">
        <f t="shared" ca="1" si="4"/>
        <v>3</v>
      </c>
      <c r="P25" s="260">
        <v>295</v>
      </c>
      <c r="Q25" s="260">
        <v>112</v>
      </c>
      <c r="R25" s="260">
        <v>180</v>
      </c>
      <c r="S25" s="260">
        <v>3</v>
      </c>
      <c r="T25" s="261">
        <v>36.5</v>
      </c>
      <c r="U25" s="261">
        <v>63.4</v>
      </c>
      <c r="V25" s="261">
        <v>0.2</v>
      </c>
      <c r="W25" s="261">
        <v>0</v>
      </c>
      <c r="X25" s="267">
        <v>1</v>
      </c>
      <c r="Y25" s="263">
        <v>295</v>
      </c>
      <c r="Z25" s="253">
        <f>+SUM(Tabla13456[[#This Row],[FITO KGR. DECOMISADO]:[ACUI KGR. DECOMISADO]])</f>
        <v>100.10000000000001</v>
      </c>
      <c r="AA25" s="268">
        <v>0.77142857142857146</v>
      </c>
      <c r="AB25" s="29" t="s">
        <v>41</v>
      </c>
      <c r="AC25" s="29" t="s">
        <v>41</v>
      </c>
      <c r="AD25" s="43"/>
      <c r="AE25" s="36"/>
      <c r="AF25" s="55"/>
      <c r="AG25" s="36"/>
      <c r="AH25" s="36"/>
    </row>
    <row r="26" spans="1:34" ht="114.75" customHeight="1" x14ac:dyDescent="0.25">
      <c r="A26" s="12" t="s">
        <v>34</v>
      </c>
      <c r="B26" s="29" t="s">
        <v>84</v>
      </c>
      <c r="C26" s="287" t="s">
        <v>168</v>
      </c>
      <c r="D26" s="29" t="s">
        <v>169</v>
      </c>
      <c r="E26" s="29" t="s">
        <v>169</v>
      </c>
      <c r="F26" s="29" t="s">
        <v>170</v>
      </c>
      <c r="G26" s="266">
        <v>42860</v>
      </c>
      <c r="H26" s="29" t="s">
        <v>171</v>
      </c>
      <c r="I26" s="29" t="s">
        <v>55</v>
      </c>
      <c r="J26" s="266">
        <v>43367</v>
      </c>
      <c r="K26" s="266">
        <v>44185</v>
      </c>
      <c r="L26" s="29" t="s">
        <v>172</v>
      </c>
      <c r="M26" s="249">
        <f t="shared" ca="1" si="2"/>
        <v>7</v>
      </c>
      <c r="N26" s="249">
        <f t="shared" ca="1" si="3"/>
        <v>6</v>
      </c>
      <c r="O26" s="249">
        <f t="shared" ca="1" si="4"/>
        <v>4</v>
      </c>
      <c r="P26" s="260">
        <v>38</v>
      </c>
      <c r="Q26" s="260">
        <v>10</v>
      </c>
      <c r="R26" s="260">
        <v>28</v>
      </c>
      <c r="S26" s="260">
        <v>0</v>
      </c>
      <c r="T26" s="261">
        <v>17.899999999999999</v>
      </c>
      <c r="U26" s="261">
        <v>31.3</v>
      </c>
      <c r="V26" s="261">
        <v>0</v>
      </c>
      <c r="W26" s="261">
        <v>3</v>
      </c>
      <c r="X26" s="267">
        <v>0.93</v>
      </c>
      <c r="Y26" s="263">
        <v>41</v>
      </c>
      <c r="Z26" s="253">
        <f>+SUM(Tabla13456[[#This Row],[FITO KGR. DECOMISADO]:[ACUI KGR. DECOMISADO]])</f>
        <v>49.2</v>
      </c>
      <c r="AA26" s="268">
        <v>0.75384615384615383</v>
      </c>
      <c r="AB26" s="29" t="s">
        <v>129</v>
      </c>
      <c r="AC26" s="29" t="s">
        <v>41</v>
      </c>
      <c r="AD26" s="43"/>
      <c r="AE26" s="36"/>
      <c r="AF26" s="36"/>
      <c r="AG26" s="36"/>
      <c r="AH26" s="36"/>
    </row>
    <row r="27" spans="1:34" ht="114.75" customHeight="1" x14ac:dyDescent="0.25">
      <c r="A27" s="29" t="s">
        <v>34</v>
      </c>
      <c r="B27" s="29" t="s">
        <v>84</v>
      </c>
      <c r="C27" s="287" t="s">
        <v>173</v>
      </c>
      <c r="D27" s="29" t="s">
        <v>174</v>
      </c>
      <c r="E27" s="29" t="s">
        <v>174</v>
      </c>
      <c r="F27" s="29" t="s">
        <v>175</v>
      </c>
      <c r="G27" s="266">
        <v>43319</v>
      </c>
      <c r="H27" s="29" t="s">
        <v>176</v>
      </c>
      <c r="I27" s="29" t="s">
        <v>177</v>
      </c>
      <c r="J27" s="266">
        <v>44186</v>
      </c>
      <c r="K27" s="266">
        <v>44186</v>
      </c>
      <c r="L27" s="29" t="s">
        <v>178</v>
      </c>
      <c r="M27" s="249">
        <f t="shared" ca="1" si="2"/>
        <v>6</v>
      </c>
      <c r="N27" s="249">
        <f t="shared" ca="1" si="3"/>
        <v>4</v>
      </c>
      <c r="O27" s="249">
        <f t="shared" ca="1" si="4"/>
        <v>4</v>
      </c>
      <c r="P27" s="260">
        <v>78</v>
      </c>
      <c r="Q27" s="260">
        <v>28</v>
      </c>
      <c r="R27" s="260">
        <v>48</v>
      </c>
      <c r="S27" s="260">
        <v>2</v>
      </c>
      <c r="T27" s="261">
        <v>26.2</v>
      </c>
      <c r="U27" s="261">
        <v>17.399999999999999</v>
      </c>
      <c r="V27" s="261">
        <v>0.7</v>
      </c>
      <c r="W27" s="261">
        <v>0</v>
      </c>
      <c r="X27" s="267">
        <v>1</v>
      </c>
      <c r="Y27" s="263">
        <v>78</v>
      </c>
      <c r="Z27" s="253">
        <f>+SUM(Tabla13456[[#This Row],[FITO KGR. DECOMISADO]:[ACUI KGR. DECOMISADO]])</f>
        <v>44.3</v>
      </c>
      <c r="AA27" s="268">
        <v>0.98194945848375448</v>
      </c>
      <c r="AB27" s="29" t="s">
        <v>129</v>
      </c>
      <c r="AC27" s="29" t="s">
        <v>82</v>
      </c>
      <c r="AD27" s="43" t="s">
        <v>179</v>
      </c>
      <c r="AE27" s="36"/>
      <c r="AF27" s="36"/>
      <c r="AG27" s="36"/>
      <c r="AH27" s="36"/>
    </row>
    <row r="28" spans="1:34" ht="114.75" customHeight="1" x14ac:dyDescent="0.25">
      <c r="A28" s="290" t="s">
        <v>34</v>
      </c>
      <c r="B28" s="290" t="s">
        <v>84</v>
      </c>
      <c r="C28" s="290" t="s">
        <v>102</v>
      </c>
      <c r="D28" s="29" t="s">
        <v>181</v>
      </c>
      <c r="E28" s="40" t="s">
        <v>181</v>
      </c>
      <c r="F28" s="29" t="s">
        <v>182</v>
      </c>
      <c r="G28" s="266">
        <v>41092</v>
      </c>
      <c r="H28" s="29" t="s">
        <v>183</v>
      </c>
      <c r="I28" s="29" t="s">
        <v>121</v>
      </c>
      <c r="J28" s="266">
        <v>42037</v>
      </c>
      <c r="K28" s="266">
        <v>44851</v>
      </c>
      <c r="L28" s="29" t="s">
        <v>184</v>
      </c>
      <c r="M28" s="249">
        <f t="shared" ca="1" si="2"/>
        <v>12</v>
      </c>
      <c r="N28" s="249">
        <f t="shared" ca="1" si="3"/>
        <v>9</v>
      </c>
      <c r="O28" s="249">
        <f t="shared" ca="1" si="4"/>
        <v>2</v>
      </c>
      <c r="P28" s="260">
        <v>141</v>
      </c>
      <c r="Q28" s="260">
        <v>55</v>
      </c>
      <c r="R28" s="260">
        <v>86</v>
      </c>
      <c r="S28" s="260">
        <v>0</v>
      </c>
      <c r="T28" s="261">
        <v>28.9</v>
      </c>
      <c r="U28" s="261">
        <v>49.6</v>
      </c>
      <c r="V28" s="261">
        <v>0</v>
      </c>
      <c r="W28" s="261">
        <v>0</v>
      </c>
      <c r="X28" s="262">
        <v>1</v>
      </c>
      <c r="Y28" s="263">
        <v>141</v>
      </c>
      <c r="Z28" s="264">
        <f>+SUM(Tabla13456[[#This Row],[FITO KGR. DECOMISADO]:[ACUI KGR. DECOMISADO]])</f>
        <v>78.5</v>
      </c>
      <c r="AA28" s="265"/>
      <c r="AB28" s="265"/>
      <c r="AC28" s="265"/>
      <c r="AD28" s="35"/>
      <c r="AE28" s="36"/>
      <c r="AF28" s="36"/>
      <c r="AG28" s="36"/>
      <c r="AH28" s="36"/>
    </row>
    <row r="29" spans="1:34" ht="114.75" customHeight="1" x14ac:dyDescent="0.25">
      <c r="A29" s="12" t="s">
        <v>34</v>
      </c>
      <c r="B29" s="12" t="s">
        <v>185</v>
      </c>
      <c r="C29" s="247" t="s">
        <v>186</v>
      </c>
      <c r="D29" s="12" t="s">
        <v>187</v>
      </c>
      <c r="E29" s="12" t="s">
        <v>187</v>
      </c>
      <c r="F29" s="12" t="s">
        <v>188</v>
      </c>
      <c r="G29" s="248">
        <v>41807</v>
      </c>
      <c r="H29" s="12" t="s">
        <v>189</v>
      </c>
      <c r="I29" s="12" t="s">
        <v>95</v>
      </c>
      <c r="J29" s="248">
        <v>42723</v>
      </c>
      <c r="K29" s="248">
        <v>42723</v>
      </c>
      <c r="L29" s="12" t="s">
        <v>190</v>
      </c>
      <c r="M29" s="249">
        <f t="shared" ca="1" si="2"/>
        <v>10</v>
      </c>
      <c r="N29" s="249">
        <f t="shared" ca="1" si="3"/>
        <v>8</v>
      </c>
      <c r="O29" s="249">
        <f t="shared" ca="1" si="4"/>
        <v>8</v>
      </c>
      <c r="P29" s="282">
        <v>3</v>
      </c>
      <c r="Q29" s="282">
        <v>2</v>
      </c>
      <c r="R29" s="282">
        <v>1</v>
      </c>
      <c r="S29" s="282">
        <v>0</v>
      </c>
      <c r="T29" s="283">
        <v>30</v>
      </c>
      <c r="U29" s="283">
        <v>0</v>
      </c>
      <c r="V29" s="283">
        <v>0</v>
      </c>
      <c r="W29" s="283">
        <v>0</v>
      </c>
      <c r="X29" s="284">
        <v>1</v>
      </c>
      <c r="Y29" s="285">
        <v>3</v>
      </c>
      <c r="Z29" s="253">
        <f>+SUM(Tabla13456[[#This Row],[FITO KGR. DECOMISADO]:[ACUI KGR. DECOMISADO]])</f>
        <v>30</v>
      </c>
      <c r="AA29" s="254">
        <v>1</v>
      </c>
      <c r="AB29" s="12" t="s">
        <v>41</v>
      </c>
      <c r="AC29" s="12" t="s">
        <v>41</v>
      </c>
      <c r="AD29" s="19"/>
      <c r="AE29" s="20"/>
      <c r="AF29" s="20"/>
      <c r="AG29" s="20"/>
      <c r="AH29" s="20"/>
    </row>
    <row r="30" spans="1:34" ht="114.75" customHeight="1" x14ac:dyDescent="0.25">
      <c r="A30" s="29" t="s">
        <v>34</v>
      </c>
      <c r="B30" s="29" t="s">
        <v>185</v>
      </c>
      <c r="C30" s="247" t="s">
        <v>192</v>
      </c>
      <c r="D30" s="29" t="s">
        <v>193</v>
      </c>
      <c r="E30" s="29" t="s">
        <v>193</v>
      </c>
      <c r="F30" s="29" t="s">
        <v>194</v>
      </c>
      <c r="G30" s="266">
        <v>42827</v>
      </c>
      <c r="H30" s="29" t="s">
        <v>195</v>
      </c>
      <c r="I30" s="29" t="s">
        <v>196</v>
      </c>
      <c r="J30" s="266">
        <v>43451</v>
      </c>
      <c r="K30" s="266">
        <v>43451</v>
      </c>
      <c r="L30" s="29" t="s">
        <v>197</v>
      </c>
      <c r="M30" s="249">
        <f t="shared" ca="1" si="2"/>
        <v>7</v>
      </c>
      <c r="N30" s="249">
        <f t="shared" ca="1" si="3"/>
        <v>6</v>
      </c>
      <c r="O30" s="249">
        <f t="shared" ca="1" si="4"/>
        <v>6</v>
      </c>
      <c r="P30" s="260"/>
      <c r="Q30" s="260"/>
      <c r="R30" s="260"/>
      <c r="S30" s="260"/>
      <c r="T30" s="261"/>
      <c r="U30" s="261"/>
      <c r="V30" s="261"/>
      <c r="W30" s="261"/>
      <c r="X30" s="267"/>
      <c r="Y30" s="263"/>
      <c r="Z30" s="253">
        <f>+SUM(Tabla13456[[#This Row],[FITO KGR. DECOMISADO]:[ACUI KGR. DECOMISADO]])</f>
        <v>0</v>
      </c>
      <c r="AA30" s="268">
        <v>0.8928571428571429</v>
      </c>
      <c r="AB30" s="29" t="s">
        <v>41</v>
      </c>
      <c r="AC30" s="29" t="s">
        <v>41</v>
      </c>
      <c r="AD30" s="43"/>
      <c r="AE30" s="36"/>
      <c r="AF30" s="36"/>
      <c r="AG30" s="36"/>
      <c r="AH30" s="36"/>
    </row>
    <row r="31" spans="1:34" ht="114.75" customHeight="1" x14ac:dyDescent="0.25">
      <c r="A31" s="12" t="s">
        <v>34</v>
      </c>
      <c r="B31" s="12" t="s">
        <v>198</v>
      </c>
      <c r="C31" s="247" t="s">
        <v>199</v>
      </c>
      <c r="D31" s="12" t="s">
        <v>200</v>
      </c>
      <c r="E31" s="12" t="s">
        <v>200</v>
      </c>
      <c r="F31" s="12" t="s">
        <v>201</v>
      </c>
      <c r="G31" s="248">
        <v>43310</v>
      </c>
      <c r="H31" s="12" t="s">
        <v>202</v>
      </c>
      <c r="I31" s="12" t="s">
        <v>203</v>
      </c>
      <c r="J31" s="248">
        <v>44088</v>
      </c>
      <c r="K31" s="248">
        <v>44373</v>
      </c>
      <c r="L31" s="12" t="s">
        <v>204</v>
      </c>
      <c r="M31" s="249">
        <f t="shared" ca="1" si="2"/>
        <v>6</v>
      </c>
      <c r="N31" s="249">
        <f t="shared" ca="1" si="3"/>
        <v>4</v>
      </c>
      <c r="O31" s="249">
        <f t="shared" ca="1" si="4"/>
        <v>3</v>
      </c>
      <c r="P31" s="282">
        <v>70</v>
      </c>
      <c r="Q31" s="282">
        <v>54</v>
      </c>
      <c r="R31" s="282">
        <v>16</v>
      </c>
      <c r="S31" s="282">
        <v>0</v>
      </c>
      <c r="T31" s="283">
        <v>6.9000000000000012</v>
      </c>
      <c r="U31" s="283">
        <v>0</v>
      </c>
      <c r="V31" s="283">
        <v>0</v>
      </c>
      <c r="W31" s="283">
        <v>0</v>
      </c>
      <c r="X31" s="284">
        <v>1</v>
      </c>
      <c r="Y31" s="285">
        <v>70</v>
      </c>
      <c r="Z31" s="253">
        <f>+SUM(Tabla13456[[#This Row],[FITO KGR. DECOMISADO]:[ACUI KGR. DECOMISADO]])</f>
        <v>6.9000000000000012</v>
      </c>
      <c r="AA31" s="254">
        <v>0.98</v>
      </c>
      <c r="AB31" s="12" t="s">
        <v>41</v>
      </c>
      <c r="AC31" s="12" t="s">
        <v>41</v>
      </c>
      <c r="AD31" s="19"/>
      <c r="AE31" s="56" t="s">
        <v>448</v>
      </c>
      <c r="AF31" s="56" t="s">
        <v>449</v>
      </c>
      <c r="AG31" s="20"/>
      <c r="AH31" s="20"/>
    </row>
    <row r="32" spans="1:34" ht="114.75" customHeight="1" x14ac:dyDescent="0.25">
      <c r="A32" s="29" t="s">
        <v>34</v>
      </c>
      <c r="B32" s="12" t="s">
        <v>198</v>
      </c>
      <c r="C32" s="247" t="s">
        <v>199</v>
      </c>
      <c r="D32" s="12" t="s">
        <v>205</v>
      </c>
      <c r="E32" s="12" t="s">
        <v>205</v>
      </c>
      <c r="F32" s="12" t="s">
        <v>159</v>
      </c>
      <c r="G32" s="248">
        <v>43879</v>
      </c>
      <c r="H32" s="12" t="s">
        <v>206</v>
      </c>
      <c r="I32" s="12" t="s">
        <v>207</v>
      </c>
      <c r="J32" s="248">
        <v>44403</v>
      </c>
      <c r="K32" s="248">
        <v>44403</v>
      </c>
      <c r="L32" s="12" t="s">
        <v>208</v>
      </c>
      <c r="M32" s="249">
        <f t="shared" ca="1" si="2"/>
        <v>4</v>
      </c>
      <c r="N32" s="249">
        <f t="shared" ca="1" si="3"/>
        <v>3</v>
      </c>
      <c r="O32" s="249">
        <f t="shared" ca="1" si="4"/>
        <v>3</v>
      </c>
      <c r="P32" s="282">
        <v>81</v>
      </c>
      <c r="Q32" s="282">
        <v>38</v>
      </c>
      <c r="R32" s="282">
        <v>43</v>
      </c>
      <c r="S32" s="282">
        <v>0</v>
      </c>
      <c r="T32" s="283">
        <v>15.7</v>
      </c>
      <c r="U32" s="283">
        <v>0</v>
      </c>
      <c r="V32" s="283">
        <v>0</v>
      </c>
      <c r="W32" s="283">
        <v>9</v>
      </c>
      <c r="X32" s="284">
        <v>0.9</v>
      </c>
      <c r="Y32" s="285">
        <v>90</v>
      </c>
      <c r="Z32" s="253">
        <f>+SUM(Tabla13456[[#This Row],[FITO KGR. DECOMISADO]:[ACUI KGR. DECOMISADO]])</f>
        <v>15.7</v>
      </c>
      <c r="AA32" s="254">
        <v>0.97037037037037033</v>
      </c>
      <c r="AB32" s="12" t="s">
        <v>41</v>
      </c>
      <c r="AC32" s="12" t="s">
        <v>41</v>
      </c>
      <c r="AD32" s="19"/>
      <c r="AE32" s="20"/>
      <c r="AF32" s="20"/>
      <c r="AG32" s="20"/>
      <c r="AH32" s="20"/>
    </row>
    <row r="33" spans="1:34" ht="114.75" customHeight="1" x14ac:dyDescent="0.25">
      <c r="A33" s="12" t="s">
        <v>34</v>
      </c>
      <c r="B33" s="12" t="s">
        <v>209</v>
      </c>
      <c r="C33" s="247" t="s">
        <v>210</v>
      </c>
      <c r="D33" s="12" t="s">
        <v>211</v>
      </c>
      <c r="E33" s="12" t="s">
        <v>211</v>
      </c>
      <c r="F33" s="12" t="s">
        <v>212</v>
      </c>
      <c r="G33" s="248">
        <v>42381</v>
      </c>
      <c r="H33" s="12" t="s">
        <v>213</v>
      </c>
      <c r="I33" s="12" t="s">
        <v>89</v>
      </c>
      <c r="J33" s="248">
        <v>42884</v>
      </c>
      <c r="K33" s="248">
        <v>42884</v>
      </c>
      <c r="L33" s="12" t="s">
        <v>214</v>
      </c>
      <c r="M33" s="249">
        <f t="shared" ca="1" si="2"/>
        <v>8</v>
      </c>
      <c r="N33" s="249">
        <f t="shared" ca="1" si="3"/>
        <v>7</v>
      </c>
      <c r="O33" s="249">
        <f t="shared" ca="1" si="4"/>
        <v>7</v>
      </c>
      <c r="P33" s="282">
        <v>24</v>
      </c>
      <c r="Q33" s="282">
        <v>10</v>
      </c>
      <c r="R33" s="282">
        <v>14</v>
      </c>
      <c r="S33" s="282">
        <v>0</v>
      </c>
      <c r="T33" s="283">
        <v>10.259999999999998</v>
      </c>
      <c r="U33" s="283">
        <v>8.9150000000000009</v>
      </c>
      <c r="V33" s="283">
        <v>0</v>
      </c>
      <c r="W33" s="283">
        <v>1</v>
      </c>
      <c r="X33" s="284">
        <v>0.96</v>
      </c>
      <c r="Y33" s="285">
        <v>25</v>
      </c>
      <c r="Z33" s="253">
        <f>+SUM(Tabla13456[[#This Row],[FITO KGR. DECOMISADO]:[ACUI KGR. DECOMISADO]])</f>
        <v>19.174999999999997</v>
      </c>
      <c r="AA33" s="254">
        <v>1</v>
      </c>
      <c r="AB33" s="12" t="s">
        <v>41</v>
      </c>
      <c r="AC33" s="12" t="s">
        <v>41</v>
      </c>
      <c r="AD33" s="19"/>
      <c r="AE33" s="20"/>
      <c r="AF33" s="20"/>
      <c r="AG33" s="20"/>
      <c r="AH33" s="20"/>
    </row>
    <row r="34" spans="1:34" ht="114.75" customHeight="1" x14ac:dyDescent="0.25">
      <c r="A34" s="29" t="s">
        <v>34</v>
      </c>
      <c r="B34" s="29" t="s">
        <v>209</v>
      </c>
      <c r="C34" s="247" t="s">
        <v>210</v>
      </c>
      <c r="D34" s="29" t="s">
        <v>215</v>
      </c>
      <c r="E34" s="29" t="s">
        <v>215</v>
      </c>
      <c r="F34" s="29" t="s">
        <v>73</v>
      </c>
      <c r="G34" s="266">
        <v>42278</v>
      </c>
      <c r="H34" s="29" t="s">
        <v>216</v>
      </c>
      <c r="I34" s="29" t="s">
        <v>207</v>
      </c>
      <c r="J34" s="266">
        <v>43612</v>
      </c>
      <c r="K34" s="266">
        <v>43612</v>
      </c>
      <c r="L34" s="29" t="s">
        <v>217</v>
      </c>
      <c r="M34" s="249">
        <f t="shared" ca="1" si="2"/>
        <v>9</v>
      </c>
      <c r="N34" s="249">
        <f t="shared" ca="1" si="3"/>
        <v>5</v>
      </c>
      <c r="O34" s="249">
        <f t="shared" ca="1" si="4"/>
        <v>5</v>
      </c>
      <c r="P34" s="260">
        <v>17</v>
      </c>
      <c r="Q34" s="260">
        <v>10</v>
      </c>
      <c r="R34" s="260">
        <v>7</v>
      </c>
      <c r="S34" s="260">
        <v>0</v>
      </c>
      <c r="T34" s="261">
        <v>8.5150000000000006</v>
      </c>
      <c r="U34" s="261">
        <v>5.5549999999999997</v>
      </c>
      <c r="V34" s="261">
        <v>0</v>
      </c>
      <c r="W34" s="261">
        <v>0</v>
      </c>
      <c r="X34" s="267">
        <v>1</v>
      </c>
      <c r="Y34" s="263">
        <v>17</v>
      </c>
      <c r="Z34" s="253">
        <f>+SUM(Tabla13456[[#This Row],[FITO KGR. DECOMISADO]:[ACUI KGR. DECOMISADO]])</f>
        <v>14.07</v>
      </c>
      <c r="AA34" s="268">
        <v>1</v>
      </c>
      <c r="AB34" s="29" t="s">
        <v>41</v>
      </c>
      <c r="AC34" s="29" t="s">
        <v>41</v>
      </c>
      <c r="AD34" s="43"/>
      <c r="AE34" s="36"/>
      <c r="AF34" s="36"/>
      <c r="AG34" s="36"/>
      <c r="AH34" s="36"/>
    </row>
    <row r="35" spans="1:34" ht="114.75" customHeight="1" x14ac:dyDescent="0.25">
      <c r="A35" s="12" t="s">
        <v>34</v>
      </c>
      <c r="B35" s="29" t="s">
        <v>218</v>
      </c>
      <c r="C35" s="247" t="s">
        <v>218</v>
      </c>
      <c r="D35" s="29" t="s">
        <v>219</v>
      </c>
      <c r="E35" s="29" t="s">
        <v>219</v>
      </c>
      <c r="F35" s="29" t="s">
        <v>212</v>
      </c>
      <c r="G35" s="266">
        <v>42533</v>
      </c>
      <c r="H35" s="29" t="s">
        <v>220</v>
      </c>
      <c r="I35" s="29" t="s">
        <v>55</v>
      </c>
      <c r="J35" s="266">
        <v>42881</v>
      </c>
      <c r="K35" s="266">
        <v>42881</v>
      </c>
      <c r="L35" s="29" t="s">
        <v>221</v>
      </c>
      <c r="M35" s="249">
        <f t="shared" ca="1" si="2"/>
        <v>8</v>
      </c>
      <c r="N35" s="249">
        <f t="shared" ca="1" si="3"/>
        <v>7</v>
      </c>
      <c r="O35" s="249">
        <f t="shared" ca="1" si="4"/>
        <v>7</v>
      </c>
      <c r="P35" s="260">
        <v>81</v>
      </c>
      <c r="Q35" s="260">
        <v>37</v>
      </c>
      <c r="R35" s="260">
        <v>44</v>
      </c>
      <c r="S35" s="260">
        <v>0</v>
      </c>
      <c r="T35" s="261">
        <v>11.200000000000001</v>
      </c>
      <c r="U35" s="261">
        <v>17.900000000000006</v>
      </c>
      <c r="V35" s="261">
        <v>0</v>
      </c>
      <c r="W35" s="261">
        <v>0</v>
      </c>
      <c r="X35" s="267">
        <v>1</v>
      </c>
      <c r="Y35" s="263">
        <v>81</v>
      </c>
      <c r="Z35" s="253">
        <f>+SUM(Tabla13456[[#This Row],[FITO KGR. DECOMISADO]:[ACUI KGR. DECOMISADO]])</f>
        <v>29.100000000000009</v>
      </c>
      <c r="AA35" s="268">
        <v>1</v>
      </c>
      <c r="AB35" s="29" t="s">
        <v>41</v>
      </c>
      <c r="AC35" s="29" t="s">
        <v>41</v>
      </c>
      <c r="AD35" s="43" t="s">
        <v>222</v>
      </c>
      <c r="AE35" s="36"/>
      <c r="AF35" s="36"/>
      <c r="AG35" s="36"/>
      <c r="AH35" s="36"/>
    </row>
    <row r="36" spans="1:34" ht="114.75" customHeight="1" x14ac:dyDescent="0.25">
      <c r="A36" s="29" t="s">
        <v>34</v>
      </c>
      <c r="B36" s="12" t="s">
        <v>223</v>
      </c>
      <c r="C36" s="291" t="s">
        <v>224</v>
      </c>
      <c r="D36" s="12" t="s">
        <v>225</v>
      </c>
      <c r="E36" s="12" t="s">
        <v>225</v>
      </c>
      <c r="F36" s="12" t="s">
        <v>212</v>
      </c>
      <c r="G36" s="248">
        <v>42020</v>
      </c>
      <c r="H36" s="12" t="s">
        <v>226</v>
      </c>
      <c r="I36" s="12" t="s">
        <v>196</v>
      </c>
      <c r="J36" s="248">
        <v>42884</v>
      </c>
      <c r="K36" s="248">
        <v>42884</v>
      </c>
      <c r="L36" s="12" t="s">
        <v>227</v>
      </c>
      <c r="M36" s="249">
        <f t="shared" ca="1" si="2"/>
        <v>9</v>
      </c>
      <c r="N36" s="249">
        <f t="shared" ca="1" si="3"/>
        <v>7</v>
      </c>
      <c r="O36" s="249">
        <f t="shared" ca="1" si="4"/>
        <v>7</v>
      </c>
      <c r="P36" s="282">
        <v>13</v>
      </c>
      <c r="Q36" s="282">
        <v>7</v>
      </c>
      <c r="R36" s="282">
        <v>6</v>
      </c>
      <c r="S36" s="282">
        <v>0</v>
      </c>
      <c r="T36" s="283">
        <v>3.4500000000000006</v>
      </c>
      <c r="U36" s="283">
        <v>5.51</v>
      </c>
      <c r="V36" s="283">
        <v>0</v>
      </c>
      <c r="W36" s="283">
        <v>0</v>
      </c>
      <c r="X36" s="284">
        <v>1</v>
      </c>
      <c r="Y36" s="285">
        <v>13</v>
      </c>
      <c r="Z36" s="253">
        <f>+SUM(Tabla13456[[#This Row],[FITO KGR. DECOMISADO]:[ACUI KGR. DECOMISADO]])</f>
        <v>8.9600000000000009</v>
      </c>
      <c r="AA36" s="254">
        <v>1</v>
      </c>
      <c r="AB36" s="12" t="s">
        <v>41</v>
      </c>
      <c r="AC36" s="12" t="s">
        <v>41</v>
      </c>
      <c r="AD36" s="19"/>
      <c r="AE36" s="20"/>
      <c r="AF36" s="20"/>
      <c r="AG36" s="20"/>
      <c r="AH36" s="20"/>
    </row>
    <row r="37" spans="1:34" ht="114.75" customHeight="1" x14ac:dyDescent="0.25">
      <c r="A37" s="12" t="s">
        <v>34</v>
      </c>
      <c r="B37" s="29" t="s">
        <v>228</v>
      </c>
      <c r="C37" s="256" t="s">
        <v>229</v>
      </c>
      <c r="D37" s="292" t="s">
        <v>181</v>
      </c>
      <c r="E37" s="40" t="s">
        <v>181</v>
      </c>
      <c r="F37" s="29" t="s">
        <v>230</v>
      </c>
      <c r="G37" s="266">
        <v>41092</v>
      </c>
      <c r="H37" s="29" t="s">
        <v>183</v>
      </c>
      <c r="I37" s="29" t="s">
        <v>121</v>
      </c>
      <c r="J37" s="266">
        <v>42037</v>
      </c>
      <c r="K37" s="266">
        <v>42282</v>
      </c>
      <c r="L37" s="29" t="s">
        <v>231</v>
      </c>
      <c r="M37" s="249">
        <f t="shared" ca="1" si="2"/>
        <v>12</v>
      </c>
      <c r="N37" s="249">
        <f t="shared" ca="1" si="3"/>
        <v>9</v>
      </c>
      <c r="O37" s="249">
        <f t="shared" ca="1" si="4"/>
        <v>9</v>
      </c>
      <c r="P37" s="260"/>
      <c r="Q37" s="260"/>
      <c r="R37" s="260"/>
      <c r="S37" s="260"/>
      <c r="T37" s="261"/>
      <c r="U37" s="261"/>
      <c r="V37" s="261"/>
      <c r="W37" s="261"/>
      <c r="X37" s="267"/>
      <c r="Y37" s="263"/>
      <c r="Z37" s="253">
        <f>+SUM(Tabla13456[[#This Row],[FITO KGR. DECOMISADO]:[ACUI KGR. DECOMISADO]])</f>
        <v>0</v>
      </c>
      <c r="AA37" s="268">
        <v>0.90139999999999998</v>
      </c>
      <c r="AB37" s="29" t="s">
        <v>41</v>
      </c>
      <c r="AC37" s="29" t="s">
        <v>41</v>
      </c>
      <c r="AD37" s="55" t="s">
        <v>450</v>
      </c>
      <c r="AE37" s="36"/>
      <c r="AF37" s="36"/>
      <c r="AG37" s="36"/>
      <c r="AH37" s="36"/>
    </row>
    <row r="38" spans="1:34" ht="114.75" customHeight="1" x14ac:dyDescent="0.25">
      <c r="A38" s="12" t="s">
        <v>34</v>
      </c>
      <c r="B38" s="12" t="s">
        <v>228</v>
      </c>
      <c r="C38" s="256" t="s">
        <v>229</v>
      </c>
      <c r="D38" s="12" t="s">
        <v>232</v>
      </c>
      <c r="E38" s="12" t="s">
        <v>232</v>
      </c>
      <c r="F38" s="12" t="s">
        <v>137</v>
      </c>
      <c r="G38" s="248">
        <v>42504</v>
      </c>
      <c r="H38" s="12" t="s">
        <v>233</v>
      </c>
      <c r="I38" s="12" t="s">
        <v>127</v>
      </c>
      <c r="J38" s="248">
        <v>43367</v>
      </c>
      <c r="K38" s="248">
        <v>43367</v>
      </c>
      <c r="L38" s="12" t="s">
        <v>234</v>
      </c>
      <c r="M38" s="249">
        <f t="shared" ca="1" si="2"/>
        <v>8</v>
      </c>
      <c r="N38" s="249">
        <f t="shared" ca="1" si="3"/>
        <v>6</v>
      </c>
      <c r="O38" s="249">
        <f t="shared" ca="1" si="4"/>
        <v>6</v>
      </c>
      <c r="P38" s="282">
        <v>59</v>
      </c>
      <c r="Q38" s="282">
        <v>14</v>
      </c>
      <c r="R38" s="282">
        <v>45</v>
      </c>
      <c r="S38" s="282">
        <v>0</v>
      </c>
      <c r="T38" s="283">
        <v>4.78</v>
      </c>
      <c r="U38" s="283">
        <v>32.93399999999999</v>
      </c>
      <c r="V38" s="283">
        <v>0</v>
      </c>
      <c r="W38" s="283">
        <v>1</v>
      </c>
      <c r="X38" s="284">
        <v>0.98333333333333328</v>
      </c>
      <c r="Y38" s="285">
        <v>60</v>
      </c>
      <c r="Z38" s="253">
        <f>+SUM(Tabla13456[[#This Row],[FITO KGR. DECOMISADO]:[ACUI KGR. DECOMISADO]])</f>
        <v>37.713999999999992</v>
      </c>
      <c r="AA38" s="254">
        <v>0.91820000000000002</v>
      </c>
      <c r="AB38" s="12" t="s">
        <v>82</v>
      </c>
      <c r="AC38" s="12" t="s">
        <v>41</v>
      </c>
      <c r="AD38" s="19"/>
      <c r="AE38" s="20"/>
      <c r="AF38" s="20"/>
      <c r="AG38" s="20"/>
      <c r="AH38" s="20"/>
    </row>
    <row r="39" spans="1:34" ht="114.75" customHeight="1" x14ac:dyDescent="0.25">
      <c r="A39" s="255" t="s">
        <v>34</v>
      </c>
      <c r="B39" s="255" t="s">
        <v>228</v>
      </c>
      <c r="C39" s="256" t="s">
        <v>229</v>
      </c>
      <c r="D39" s="255" t="s">
        <v>235</v>
      </c>
      <c r="E39" s="257"/>
      <c r="F39" s="255" t="s">
        <v>46</v>
      </c>
      <c r="G39" s="259">
        <v>43711</v>
      </c>
      <c r="H39" s="48" t="s">
        <v>236</v>
      </c>
      <c r="I39" s="48" t="s">
        <v>237</v>
      </c>
      <c r="J39" s="259">
        <v>44807</v>
      </c>
      <c r="K39" s="259">
        <v>44900</v>
      </c>
      <c r="L39" s="12" t="s">
        <v>238</v>
      </c>
      <c r="M39" s="249">
        <f t="shared" ca="1" si="2"/>
        <v>5</v>
      </c>
      <c r="N39" s="249">
        <f t="shared" ca="1" si="3"/>
        <v>2</v>
      </c>
      <c r="O39" s="249">
        <f t="shared" ca="1" si="4"/>
        <v>2</v>
      </c>
      <c r="P39" s="282">
        <v>58</v>
      </c>
      <c r="Q39" s="282">
        <v>8</v>
      </c>
      <c r="R39" s="282">
        <v>50</v>
      </c>
      <c r="S39" s="282">
        <v>0</v>
      </c>
      <c r="T39" s="283">
        <v>1.72</v>
      </c>
      <c r="U39" s="283">
        <v>25.902000000000008</v>
      </c>
      <c r="V39" s="283">
        <v>0</v>
      </c>
      <c r="W39" s="283">
        <v>4</v>
      </c>
      <c r="X39" s="293">
        <v>0.93548387096774188</v>
      </c>
      <c r="Y39" s="285">
        <v>62</v>
      </c>
      <c r="Z39" s="264">
        <f>+SUM(Tabla13456[[#This Row],[FITO KGR. DECOMISADO]:[ACUI KGR. DECOMISADO]])</f>
        <v>27.622000000000007</v>
      </c>
      <c r="AA39" s="265"/>
      <c r="AB39" s="265"/>
      <c r="AC39" s="265"/>
      <c r="AD39" s="35"/>
      <c r="AE39" s="36"/>
      <c r="AF39" s="36"/>
      <c r="AG39" s="36"/>
      <c r="AH39" s="36"/>
    </row>
    <row r="40" spans="1:34" ht="114.75" customHeight="1" x14ac:dyDescent="0.25">
      <c r="A40" s="29" t="s">
        <v>34</v>
      </c>
      <c r="B40" s="12" t="s">
        <v>228</v>
      </c>
      <c r="C40" s="256" t="s">
        <v>239</v>
      </c>
      <c r="D40" s="12" t="s">
        <v>240</v>
      </c>
      <c r="E40" s="12" t="s">
        <v>240</v>
      </c>
      <c r="F40" s="12" t="s">
        <v>241</v>
      </c>
      <c r="G40" s="248">
        <v>41275</v>
      </c>
      <c r="H40" s="12" t="s">
        <v>242</v>
      </c>
      <c r="I40" s="12" t="s">
        <v>55</v>
      </c>
      <c r="J40" s="248">
        <v>41624</v>
      </c>
      <c r="K40" s="248">
        <v>44138</v>
      </c>
      <c r="L40" s="12" t="s">
        <v>243</v>
      </c>
      <c r="M40" s="249">
        <f t="shared" ca="1" si="2"/>
        <v>11</v>
      </c>
      <c r="N40" s="249">
        <f t="shared" ca="1" si="3"/>
        <v>11</v>
      </c>
      <c r="O40" s="249">
        <f t="shared" ca="1" si="4"/>
        <v>4</v>
      </c>
      <c r="P40" s="282">
        <v>90</v>
      </c>
      <c r="Q40" s="282">
        <v>62</v>
      </c>
      <c r="R40" s="282">
        <v>28</v>
      </c>
      <c r="S40" s="282">
        <v>0</v>
      </c>
      <c r="T40" s="283">
        <v>84.949999999999989</v>
      </c>
      <c r="U40" s="283">
        <v>33.599999999999994</v>
      </c>
      <c r="V40" s="283">
        <v>0</v>
      </c>
      <c r="W40" s="283">
        <v>0</v>
      </c>
      <c r="X40" s="284">
        <v>1</v>
      </c>
      <c r="Y40" s="285">
        <v>90</v>
      </c>
      <c r="Z40" s="253">
        <f>+SUM(Tabla13456[[#This Row],[FITO KGR. DECOMISADO]:[ACUI KGR. DECOMISADO]])</f>
        <v>118.54999999999998</v>
      </c>
      <c r="AA40" s="254">
        <v>1</v>
      </c>
      <c r="AB40" s="12" t="s">
        <v>41</v>
      </c>
      <c r="AC40" s="12" t="s">
        <v>82</v>
      </c>
      <c r="AD40" s="19" t="s">
        <v>244</v>
      </c>
      <c r="AE40" s="20"/>
      <c r="AF40" s="20"/>
      <c r="AG40" s="20"/>
      <c r="AH40" s="20"/>
    </row>
    <row r="41" spans="1:34" ht="114.75" customHeight="1" x14ac:dyDescent="0.25">
      <c r="A41" s="12" t="s">
        <v>34</v>
      </c>
      <c r="B41" s="29" t="s">
        <v>228</v>
      </c>
      <c r="C41" s="256" t="s">
        <v>239</v>
      </c>
      <c r="D41" s="29" t="s">
        <v>245</v>
      </c>
      <c r="E41" s="29" t="s">
        <v>245</v>
      </c>
      <c r="F41" s="29" t="s">
        <v>246</v>
      </c>
      <c r="G41" s="266">
        <v>42780</v>
      </c>
      <c r="H41" s="29" t="s">
        <v>247</v>
      </c>
      <c r="I41" s="29" t="s">
        <v>127</v>
      </c>
      <c r="J41" s="266">
        <v>43773</v>
      </c>
      <c r="K41" s="266">
        <v>43773</v>
      </c>
      <c r="L41" s="29" t="s">
        <v>248</v>
      </c>
      <c r="M41" s="249">
        <f t="shared" ca="1" si="2"/>
        <v>7</v>
      </c>
      <c r="N41" s="249">
        <f t="shared" ca="1" si="3"/>
        <v>5</v>
      </c>
      <c r="O41" s="249">
        <f t="shared" ca="1" si="4"/>
        <v>5</v>
      </c>
      <c r="P41" s="260">
        <v>95</v>
      </c>
      <c r="Q41" s="260">
        <v>55</v>
      </c>
      <c r="R41" s="260">
        <v>40</v>
      </c>
      <c r="S41" s="260">
        <v>0</v>
      </c>
      <c r="T41" s="261">
        <v>109.72999999999999</v>
      </c>
      <c r="U41" s="261">
        <v>67.699999999999989</v>
      </c>
      <c r="V41" s="261">
        <v>0</v>
      </c>
      <c r="W41" s="261">
        <v>0</v>
      </c>
      <c r="X41" s="267">
        <v>1</v>
      </c>
      <c r="Y41" s="263">
        <v>95</v>
      </c>
      <c r="Z41" s="253">
        <f>+SUM(Tabla13456[[#This Row],[FITO KGR. DECOMISADO]:[ACUI KGR. DECOMISADO]])</f>
        <v>177.42999999999998</v>
      </c>
      <c r="AA41" s="268">
        <v>1</v>
      </c>
      <c r="AB41" s="29"/>
      <c r="AC41" s="29" t="s">
        <v>41</v>
      </c>
      <c r="AD41" s="43" t="s">
        <v>451</v>
      </c>
      <c r="AE41" s="36"/>
      <c r="AF41" s="36"/>
      <c r="AG41" s="36"/>
      <c r="AH41" s="36"/>
    </row>
    <row r="42" spans="1:34" ht="114.75" customHeight="1" x14ac:dyDescent="0.25">
      <c r="A42" s="29" t="s">
        <v>34</v>
      </c>
      <c r="B42" s="29" t="s">
        <v>228</v>
      </c>
      <c r="C42" s="256" t="s">
        <v>239</v>
      </c>
      <c r="D42" s="29" t="s">
        <v>249</v>
      </c>
      <c r="E42" s="29" t="s">
        <v>249</v>
      </c>
      <c r="F42" s="29" t="s">
        <v>250</v>
      </c>
      <c r="G42" s="266">
        <v>43250</v>
      </c>
      <c r="H42" s="29" t="s">
        <v>251</v>
      </c>
      <c r="I42" s="29" t="s">
        <v>133</v>
      </c>
      <c r="J42" s="266">
        <v>44067</v>
      </c>
      <c r="K42" s="266">
        <v>44067</v>
      </c>
      <c r="L42" s="29" t="s">
        <v>252</v>
      </c>
      <c r="M42" s="249">
        <f t="shared" ca="1" si="2"/>
        <v>6</v>
      </c>
      <c r="N42" s="249">
        <f t="shared" ca="1" si="3"/>
        <v>4</v>
      </c>
      <c r="O42" s="249">
        <f t="shared" ca="1" si="4"/>
        <v>4</v>
      </c>
      <c r="P42" s="260"/>
      <c r="Q42" s="260"/>
      <c r="R42" s="260"/>
      <c r="S42" s="260"/>
      <c r="T42" s="261"/>
      <c r="U42" s="261"/>
      <c r="V42" s="261"/>
      <c r="W42" s="261"/>
      <c r="X42" s="267"/>
      <c r="Y42" s="263"/>
      <c r="Z42" s="253">
        <f>+SUM(Tabla13456[[#This Row],[FITO KGR. DECOMISADO]:[ACUI KGR. DECOMISADO]])</f>
        <v>0</v>
      </c>
      <c r="AA42" s="268">
        <v>1</v>
      </c>
      <c r="AB42" s="29" t="s">
        <v>82</v>
      </c>
      <c r="AC42" s="29" t="s">
        <v>41</v>
      </c>
      <c r="AD42" s="167" t="s">
        <v>452</v>
      </c>
      <c r="AE42" s="36"/>
      <c r="AF42" s="36"/>
      <c r="AG42" s="36"/>
      <c r="AH42" s="36"/>
    </row>
    <row r="43" spans="1:34" ht="114.75" customHeight="1" x14ac:dyDescent="0.25">
      <c r="A43" s="12" t="s">
        <v>34</v>
      </c>
      <c r="B43" s="29" t="s">
        <v>253</v>
      </c>
      <c r="C43" s="247" t="s">
        <v>254</v>
      </c>
      <c r="D43" s="29" t="s">
        <v>255</v>
      </c>
      <c r="E43" s="40" t="s">
        <v>255</v>
      </c>
      <c r="F43" s="29" t="s">
        <v>256</v>
      </c>
      <c r="G43" s="266">
        <v>41579</v>
      </c>
      <c r="H43" s="29" t="s">
        <v>257</v>
      </c>
      <c r="I43" s="29" t="s">
        <v>55</v>
      </c>
      <c r="J43" s="266">
        <v>42198</v>
      </c>
      <c r="K43" s="266">
        <v>44098</v>
      </c>
      <c r="L43" s="29" t="s">
        <v>258</v>
      </c>
      <c r="M43" s="249">
        <f t="shared" ca="1" si="2"/>
        <v>11</v>
      </c>
      <c r="N43" s="249">
        <f t="shared" ca="1" si="3"/>
        <v>9</v>
      </c>
      <c r="O43" s="249">
        <f t="shared" ca="1" si="4"/>
        <v>4</v>
      </c>
      <c r="P43" s="260">
        <v>16</v>
      </c>
      <c r="Q43" s="260">
        <v>10</v>
      </c>
      <c r="R43" s="260">
        <v>6</v>
      </c>
      <c r="S43" s="260">
        <v>0</v>
      </c>
      <c r="T43" s="261">
        <v>11.3</v>
      </c>
      <c r="U43" s="261">
        <v>6.5</v>
      </c>
      <c r="V43" s="261">
        <v>0</v>
      </c>
      <c r="W43" s="261">
        <v>0</v>
      </c>
      <c r="X43" s="267">
        <v>1</v>
      </c>
      <c r="Y43" s="263">
        <v>16</v>
      </c>
      <c r="Z43" s="253">
        <f>+SUM(Tabla13456[[#This Row],[FITO KGR. DECOMISADO]:[ACUI KGR. DECOMISADO]])</f>
        <v>17.8</v>
      </c>
      <c r="AA43" s="268">
        <v>1</v>
      </c>
      <c r="AB43" s="29" t="s">
        <v>162</v>
      </c>
      <c r="AC43" s="29" t="s">
        <v>41</v>
      </c>
      <c r="AD43" s="43"/>
      <c r="AE43" s="36"/>
      <c r="AF43" s="36"/>
      <c r="AG43" s="36"/>
      <c r="AH43" s="36"/>
    </row>
    <row r="44" spans="1:34" ht="114.75" customHeight="1" x14ac:dyDescent="0.25">
      <c r="A44" s="29" t="s">
        <v>34</v>
      </c>
      <c r="B44" s="12" t="s">
        <v>259</v>
      </c>
      <c r="C44" s="291" t="s">
        <v>260</v>
      </c>
      <c r="D44" s="12" t="s">
        <v>261</v>
      </c>
      <c r="E44" s="12" t="s">
        <v>261</v>
      </c>
      <c r="F44" s="12" t="s">
        <v>194</v>
      </c>
      <c r="G44" s="248">
        <v>42647</v>
      </c>
      <c r="H44" s="12" t="s">
        <v>262</v>
      </c>
      <c r="I44" s="12" t="s">
        <v>263</v>
      </c>
      <c r="J44" s="248">
        <v>43451</v>
      </c>
      <c r="K44" s="248">
        <v>43451</v>
      </c>
      <c r="L44" s="12" t="s">
        <v>264</v>
      </c>
      <c r="M44" s="249">
        <f t="shared" ca="1" si="2"/>
        <v>8</v>
      </c>
      <c r="N44" s="249">
        <f t="shared" ca="1" si="3"/>
        <v>6</v>
      </c>
      <c r="O44" s="249">
        <f t="shared" ca="1" si="4"/>
        <v>6</v>
      </c>
      <c r="P44" s="282">
        <v>262</v>
      </c>
      <c r="Q44" s="282">
        <v>100</v>
      </c>
      <c r="R44" s="282">
        <v>162</v>
      </c>
      <c r="S44" s="282">
        <v>0</v>
      </c>
      <c r="T44" s="283">
        <v>0</v>
      </c>
      <c r="U44" s="283">
        <v>60.222797400000012</v>
      </c>
      <c r="V44" s="283">
        <v>0</v>
      </c>
      <c r="W44" s="283">
        <v>0</v>
      </c>
      <c r="X44" s="284">
        <v>1</v>
      </c>
      <c r="Y44" s="285">
        <v>262</v>
      </c>
      <c r="Z44" s="253">
        <f>+SUM(Tabla13456[[#This Row],[FITO KGR. DECOMISADO]:[ACUI KGR. DECOMISADO]])</f>
        <v>60.222797400000012</v>
      </c>
      <c r="AA44" s="254">
        <v>1</v>
      </c>
      <c r="AB44" s="12" t="s">
        <v>162</v>
      </c>
      <c r="AC44" s="12" t="s">
        <v>41</v>
      </c>
      <c r="AD44" s="19"/>
      <c r="AE44" s="20"/>
      <c r="AF44" s="20"/>
      <c r="AG44" s="20"/>
      <c r="AH44" s="20"/>
    </row>
    <row r="45" spans="1:34" ht="114.75" customHeight="1" x14ac:dyDescent="0.25">
      <c r="A45" s="29" t="s">
        <v>34</v>
      </c>
      <c r="B45" s="29" t="s">
        <v>259</v>
      </c>
      <c r="C45" s="286" t="s">
        <v>260</v>
      </c>
      <c r="D45" s="29" t="s">
        <v>265</v>
      </c>
      <c r="E45" s="29" t="s">
        <v>265</v>
      </c>
      <c r="F45" s="29" t="s">
        <v>152</v>
      </c>
      <c r="G45" s="266">
        <v>44056</v>
      </c>
      <c r="H45" s="29" t="s">
        <v>266</v>
      </c>
      <c r="I45" s="29" t="s">
        <v>55</v>
      </c>
      <c r="J45" s="266">
        <v>44515</v>
      </c>
      <c r="K45" s="266">
        <v>44515</v>
      </c>
      <c r="L45" s="29" t="s">
        <v>267</v>
      </c>
      <c r="M45" s="249">
        <f t="shared" ca="1" si="2"/>
        <v>4</v>
      </c>
      <c r="N45" s="249">
        <f t="shared" ca="1" si="3"/>
        <v>3</v>
      </c>
      <c r="O45" s="249">
        <f t="shared" ca="1" si="4"/>
        <v>3</v>
      </c>
      <c r="P45" s="260">
        <v>17</v>
      </c>
      <c r="Q45" s="260">
        <v>3</v>
      </c>
      <c r="R45" s="260">
        <v>12</v>
      </c>
      <c r="S45" s="260">
        <v>2</v>
      </c>
      <c r="T45" s="261">
        <v>0.69000000000000006</v>
      </c>
      <c r="U45" s="261">
        <v>4.4200000000000008</v>
      </c>
      <c r="V45" s="261">
        <v>0</v>
      </c>
      <c r="W45" s="261">
        <v>5</v>
      </c>
      <c r="X45" s="267">
        <v>0.77272727272727271</v>
      </c>
      <c r="Y45" s="263">
        <v>22</v>
      </c>
      <c r="Z45" s="253">
        <f>+SUM(Tabla13456[[#This Row],[FITO KGR. DECOMISADO]:[ACUI KGR. DECOMISADO]])</f>
        <v>5.1100000000000012</v>
      </c>
      <c r="AA45" s="268">
        <v>1</v>
      </c>
      <c r="AB45" s="29" t="s">
        <v>162</v>
      </c>
      <c r="AC45" s="29" t="s">
        <v>41</v>
      </c>
      <c r="AD45" s="43"/>
      <c r="AE45" s="36"/>
      <c r="AF45" s="36"/>
      <c r="AG45" s="36"/>
      <c r="AH45" s="36"/>
    </row>
    <row r="46" spans="1:34" ht="114.75" customHeight="1" x14ac:dyDescent="0.25">
      <c r="A46" s="29" t="s">
        <v>34</v>
      </c>
      <c r="B46" s="29" t="s">
        <v>268</v>
      </c>
      <c r="C46" s="286" t="s">
        <v>269</v>
      </c>
      <c r="D46" s="29" t="s">
        <v>270</v>
      </c>
      <c r="E46" s="29" t="s">
        <v>270</v>
      </c>
      <c r="F46" s="29" t="s">
        <v>271</v>
      </c>
      <c r="G46" s="266">
        <v>42955</v>
      </c>
      <c r="H46" s="29" t="s">
        <v>272</v>
      </c>
      <c r="I46" s="29" t="s">
        <v>127</v>
      </c>
      <c r="J46" s="266">
        <v>43773</v>
      </c>
      <c r="K46" s="266">
        <v>44088</v>
      </c>
      <c r="L46" s="29" t="s">
        <v>273</v>
      </c>
      <c r="M46" s="249">
        <f t="shared" ca="1" si="2"/>
        <v>7</v>
      </c>
      <c r="N46" s="249">
        <f t="shared" ca="1" si="3"/>
        <v>5</v>
      </c>
      <c r="O46" s="249">
        <f t="shared" ca="1" si="4"/>
        <v>4</v>
      </c>
      <c r="P46" s="260">
        <v>50</v>
      </c>
      <c r="Q46" s="260">
        <v>22</v>
      </c>
      <c r="R46" s="260">
        <v>28</v>
      </c>
      <c r="S46" s="260">
        <v>0</v>
      </c>
      <c r="T46" s="261">
        <v>5.6499999999999995</v>
      </c>
      <c r="U46" s="261">
        <v>7.7999999999999989</v>
      </c>
      <c r="V46" s="261">
        <v>0</v>
      </c>
      <c r="W46" s="261">
        <v>3</v>
      </c>
      <c r="X46" s="267">
        <v>0.94339622641509435</v>
      </c>
      <c r="Y46" s="263">
        <v>53</v>
      </c>
      <c r="Z46" s="253">
        <f>+SUM(Tabla13456[[#This Row],[FITO KGR. DECOMISADO]:[ACUI KGR. DECOMISADO]])</f>
        <v>13.45</v>
      </c>
      <c r="AA46" s="268">
        <v>0.93571428571428572</v>
      </c>
      <c r="AB46" s="29" t="s">
        <v>162</v>
      </c>
      <c r="AC46" s="29" t="s">
        <v>41</v>
      </c>
      <c r="AD46" s="43"/>
      <c r="AE46" s="36"/>
      <c r="AF46" s="36"/>
      <c r="AG46" s="36"/>
      <c r="AH46" s="36"/>
    </row>
    <row r="47" spans="1:34" ht="114.75" customHeight="1" x14ac:dyDescent="0.25">
      <c r="A47" s="294" t="s">
        <v>34</v>
      </c>
      <c r="B47" s="294" t="s">
        <v>268</v>
      </c>
      <c r="C47" s="279" t="s">
        <v>269</v>
      </c>
      <c r="D47" s="294" t="s">
        <v>274</v>
      </c>
      <c r="E47" s="257"/>
      <c r="F47" s="294" t="s">
        <v>275</v>
      </c>
      <c r="G47" s="295">
        <v>42827</v>
      </c>
      <c r="H47" s="29" t="s">
        <v>195</v>
      </c>
      <c r="I47" s="29" t="s">
        <v>196</v>
      </c>
      <c r="J47" s="266">
        <v>43451</v>
      </c>
      <c r="K47" s="266">
        <v>44900</v>
      </c>
      <c r="L47" s="29" t="s">
        <v>276</v>
      </c>
      <c r="M47" s="249">
        <f t="shared" ca="1" si="2"/>
        <v>7</v>
      </c>
      <c r="N47" s="249">
        <f t="shared" ca="1" si="3"/>
        <v>6</v>
      </c>
      <c r="O47" s="249">
        <f t="shared" ca="1" si="4"/>
        <v>2</v>
      </c>
      <c r="P47" s="260">
        <v>37</v>
      </c>
      <c r="Q47" s="260">
        <v>20</v>
      </c>
      <c r="R47" s="260">
        <v>17</v>
      </c>
      <c r="S47" s="260">
        <v>0</v>
      </c>
      <c r="T47" s="261">
        <v>10.46</v>
      </c>
      <c r="U47" s="261">
        <v>9.879999999999999</v>
      </c>
      <c r="V47" s="261">
        <v>0</v>
      </c>
      <c r="W47" s="261">
        <v>0</v>
      </c>
      <c r="X47" s="262">
        <v>1</v>
      </c>
      <c r="Y47" s="263">
        <v>37</v>
      </c>
      <c r="Z47" s="264">
        <f>+SUM(Tabla13456[[#This Row],[FITO KGR. DECOMISADO]:[ACUI KGR. DECOMISADO]])</f>
        <v>20.34</v>
      </c>
      <c r="AA47" s="265"/>
      <c r="AB47" s="265"/>
      <c r="AC47" s="265"/>
      <c r="AD47" s="35"/>
      <c r="AE47" s="36"/>
      <c r="AF47" s="36"/>
      <c r="AG47" s="36"/>
      <c r="AH47" s="36"/>
    </row>
    <row r="48" spans="1:34" ht="114.75" customHeight="1" x14ac:dyDescent="0.25">
      <c r="A48" s="12" t="s">
        <v>34</v>
      </c>
      <c r="B48" s="12" t="s">
        <v>277</v>
      </c>
      <c r="C48" s="247" t="s">
        <v>278</v>
      </c>
      <c r="D48" s="12" t="s">
        <v>279</v>
      </c>
      <c r="E48" s="12" t="s">
        <v>279</v>
      </c>
      <c r="F48" s="12" t="s">
        <v>188</v>
      </c>
      <c r="G48" s="248">
        <v>41395</v>
      </c>
      <c r="H48" s="12" t="s">
        <v>280</v>
      </c>
      <c r="I48" s="12" t="s">
        <v>55</v>
      </c>
      <c r="J48" s="248">
        <v>42723</v>
      </c>
      <c r="K48" s="248">
        <v>42723</v>
      </c>
      <c r="L48" s="12" t="s">
        <v>281</v>
      </c>
      <c r="M48" s="249">
        <f t="shared" ca="1" si="2"/>
        <v>11</v>
      </c>
      <c r="N48" s="249">
        <f t="shared" ca="1" si="3"/>
        <v>8</v>
      </c>
      <c r="O48" s="249">
        <f t="shared" ca="1" si="4"/>
        <v>8</v>
      </c>
      <c r="P48" s="282">
        <v>0</v>
      </c>
      <c r="Q48" s="282">
        <v>0</v>
      </c>
      <c r="R48" s="282">
        <v>0</v>
      </c>
      <c r="S48" s="282">
        <v>0</v>
      </c>
      <c r="T48" s="283">
        <v>0</v>
      </c>
      <c r="U48" s="283">
        <v>0</v>
      </c>
      <c r="V48" s="283">
        <v>0</v>
      </c>
      <c r="W48" s="283">
        <v>0</v>
      </c>
      <c r="X48" s="284" t="e">
        <v>#DIV/0!</v>
      </c>
      <c r="Y48" s="285">
        <v>0</v>
      </c>
      <c r="Z48" s="253">
        <f>+SUM(Tabla13456[[#This Row],[FITO KGR. DECOMISADO]:[ACUI KGR. DECOMISADO]])</f>
        <v>0</v>
      </c>
      <c r="AA48" s="254">
        <v>0.93813131313131315</v>
      </c>
      <c r="AB48" s="12" t="s">
        <v>162</v>
      </c>
      <c r="AC48" s="12" t="s">
        <v>41</v>
      </c>
      <c r="AD48" s="19"/>
      <c r="AE48" s="20"/>
      <c r="AF48" s="20"/>
      <c r="AG48" s="20"/>
      <c r="AH48" s="20"/>
    </row>
    <row r="49" spans="1:34" ht="114.75" customHeight="1" x14ac:dyDescent="0.25">
      <c r="A49" s="29" t="s">
        <v>34</v>
      </c>
      <c r="B49" s="29" t="s">
        <v>277</v>
      </c>
      <c r="C49" s="247" t="s">
        <v>278</v>
      </c>
      <c r="D49" s="29" t="s">
        <v>282</v>
      </c>
      <c r="E49" s="29" t="s">
        <v>282</v>
      </c>
      <c r="F49" s="29" t="s">
        <v>283</v>
      </c>
      <c r="G49" s="266">
        <v>41395</v>
      </c>
      <c r="H49" s="29" t="s">
        <v>284</v>
      </c>
      <c r="I49" s="29" t="s">
        <v>55</v>
      </c>
      <c r="J49" s="266">
        <v>42646</v>
      </c>
      <c r="K49" s="266">
        <v>42646</v>
      </c>
      <c r="L49" s="29" t="s">
        <v>285</v>
      </c>
      <c r="M49" s="249">
        <f t="shared" ca="1" si="2"/>
        <v>11</v>
      </c>
      <c r="N49" s="249">
        <f t="shared" ca="1" si="3"/>
        <v>8</v>
      </c>
      <c r="O49" s="249">
        <f t="shared" ca="1" si="4"/>
        <v>8</v>
      </c>
      <c r="P49" s="260">
        <v>268</v>
      </c>
      <c r="Q49" s="260">
        <v>156</v>
      </c>
      <c r="R49" s="260">
        <v>112</v>
      </c>
      <c r="S49" s="260">
        <v>0</v>
      </c>
      <c r="T49" s="261">
        <v>52.150000000000006</v>
      </c>
      <c r="U49" s="261">
        <v>33.819999999999986</v>
      </c>
      <c r="V49" s="261">
        <v>0</v>
      </c>
      <c r="W49" s="261">
        <v>32</v>
      </c>
      <c r="X49" s="267">
        <v>0.89333333333333331</v>
      </c>
      <c r="Y49" s="263">
        <v>300</v>
      </c>
      <c r="Z49" s="253">
        <f>+SUM(Tabla13456[[#This Row],[FITO KGR. DECOMISADO]:[ACUI KGR. DECOMISADO]])</f>
        <v>85.97</v>
      </c>
      <c r="AA49" s="268">
        <v>0.90180878552971577</v>
      </c>
      <c r="AB49" s="29" t="s">
        <v>82</v>
      </c>
      <c r="AC49" s="29" t="s">
        <v>82</v>
      </c>
      <c r="AD49" s="43" t="s">
        <v>286</v>
      </c>
      <c r="AE49" s="36"/>
      <c r="AF49" s="36"/>
      <c r="AG49" s="36"/>
      <c r="AH49" s="36"/>
    </row>
    <row r="50" spans="1:34" s="289" customFormat="1" ht="114.75" customHeight="1" x14ac:dyDescent="0.25">
      <c r="A50" s="12" t="s">
        <v>34</v>
      </c>
      <c r="B50" s="29" t="s">
        <v>277</v>
      </c>
      <c r="C50" s="247" t="s">
        <v>278</v>
      </c>
      <c r="D50" s="29" t="s">
        <v>287</v>
      </c>
      <c r="E50" s="29" t="s">
        <v>287</v>
      </c>
      <c r="F50" s="29" t="s">
        <v>188</v>
      </c>
      <c r="G50" s="266">
        <v>41881</v>
      </c>
      <c r="H50" s="29" t="s">
        <v>288</v>
      </c>
      <c r="I50" s="29" t="s">
        <v>95</v>
      </c>
      <c r="J50" s="266">
        <v>42723</v>
      </c>
      <c r="K50" s="266">
        <v>42723</v>
      </c>
      <c r="L50" s="29" t="s">
        <v>289</v>
      </c>
      <c r="M50" s="249">
        <f t="shared" ca="1" si="2"/>
        <v>10</v>
      </c>
      <c r="N50" s="249">
        <f t="shared" ca="1" si="3"/>
        <v>8</v>
      </c>
      <c r="O50" s="249">
        <f t="shared" ca="1" si="4"/>
        <v>8</v>
      </c>
      <c r="P50" s="260">
        <v>1306</v>
      </c>
      <c r="Q50" s="260">
        <v>766</v>
      </c>
      <c r="R50" s="260">
        <v>537</v>
      </c>
      <c r="S50" s="260">
        <v>3</v>
      </c>
      <c r="T50" s="261">
        <v>275.66999999999973</v>
      </c>
      <c r="U50" s="261">
        <v>195.27999999999997</v>
      </c>
      <c r="V50" s="261">
        <v>0</v>
      </c>
      <c r="W50" s="261">
        <v>157</v>
      </c>
      <c r="X50" s="267">
        <v>0.89268626110731375</v>
      </c>
      <c r="Y50" s="263">
        <v>1463</v>
      </c>
      <c r="Z50" s="253">
        <f>+SUM(Tabla13456[[#This Row],[FITO KGR. DECOMISADO]:[ACUI KGR. DECOMISADO]])</f>
        <v>470.9499999999997</v>
      </c>
      <c r="AA50" s="268">
        <v>0.88526211671612265</v>
      </c>
      <c r="AB50" s="29" t="s">
        <v>162</v>
      </c>
      <c r="AC50" s="29" t="s">
        <v>41</v>
      </c>
      <c r="AD50" s="43"/>
      <c r="AE50" s="36"/>
      <c r="AF50" s="36"/>
      <c r="AG50" s="36"/>
      <c r="AH50" s="36"/>
    </row>
    <row r="51" spans="1:34" ht="114.75" customHeight="1" x14ac:dyDescent="0.25">
      <c r="A51" s="29" t="s">
        <v>34</v>
      </c>
      <c r="B51" s="29" t="s">
        <v>277</v>
      </c>
      <c r="C51" s="247" t="s">
        <v>278</v>
      </c>
      <c r="D51" s="29" t="s">
        <v>290</v>
      </c>
      <c r="E51" s="29" t="s">
        <v>290</v>
      </c>
      <c r="F51" s="29" t="s">
        <v>188</v>
      </c>
      <c r="G51" s="266">
        <v>41698</v>
      </c>
      <c r="H51" s="29" t="s">
        <v>291</v>
      </c>
      <c r="I51" s="29" t="s">
        <v>207</v>
      </c>
      <c r="J51" s="266">
        <v>42720</v>
      </c>
      <c r="K51" s="266">
        <v>43893</v>
      </c>
      <c r="L51" s="29" t="s">
        <v>292</v>
      </c>
      <c r="M51" s="249">
        <f t="shared" ca="1" si="2"/>
        <v>10</v>
      </c>
      <c r="N51" s="249">
        <f t="shared" ca="1" si="3"/>
        <v>8</v>
      </c>
      <c r="O51" s="249">
        <f t="shared" ca="1" si="4"/>
        <v>4</v>
      </c>
      <c r="P51" s="260">
        <v>415</v>
      </c>
      <c r="Q51" s="260">
        <v>217</v>
      </c>
      <c r="R51" s="260">
        <v>195</v>
      </c>
      <c r="S51" s="260">
        <v>3</v>
      </c>
      <c r="T51" s="261">
        <v>96.620000000000061</v>
      </c>
      <c r="U51" s="261">
        <v>70.40000000000002</v>
      </c>
      <c r="V51" s="261">
        <v>0.28000000000000003</v>
      </c>
      <c r="W51" s="261">
        <v>95</v>
      </c>
      <c r="X51" s="267">
        <v>0.81372549019607843</v>
      </c>
      <c r="Y51" s="263">
        <v>510</v>
      </c>
      <c r="Z51" s="253">
        <f>+SUM(Tabla13456[[#This Row],[FITO KGR. DECOMISADO]:[ACUI KGR. DECOMISADO]])</f>
        <v>167.3000000000001</v>
      </c>
      <c r="AA51" s="268">
        <v>0.8231292517006803</v>
      </c>
      <c r="AB51" s="29" t="s">
        <v>162</v>
      </c>
      <c r="AC51" s="29" t="s">
        <v>293</v>
      </c>
      <c r="AD51" s="43" t="s">
        <v>294</v>
      </c>
      <c r="AE51" s="36"/>
      <c r="AF51" s="36"/>
      <c r="AG51" s="36"/>
      <c r="AH51" s="36"/>
    </row>
    <row r="52" spans="1:34" ht="114.75" customHeight="1" x14ac:dyDescent="0.25">
      <c r="A52" s="12" t="s">
        <v>34</v>
      </c>
      <c r="B52" s="12" t="s">
        <v>277</v>
      </c>
      <c r="C52" s="247" t="s">
        <v>278</v>
      </c>
      <c r="D52" s="12" t="s">
        <v>295</v>
      </c>
      <c r="E52" s="12" t="s">
        <v>295</v>
      </c>
      <c r="F52" s="12" t="s">
        <v>296</v>
      </c>
      <c r="G52" s="248">
        <v>42174</v>
      </c>
      <c r="H52" s="12" t="s">
        <v>297</v>
      </c>
      <c r="I52" s="12" t="s">
        <v>263</v>
      </c>
      <c r="J52" s="248">
        <v>43017</v>
      </c>
      <c r="K52" s="248">
        <v>43612</v>
      </c>
      <c r="L52" s="12" t="s">
        <v>298</v>
      </c>
      <c r="M52" s="249">
        <f t="shared" ca="1" si="2"/>
        <v>9</v>
      </c>
      <c r="N52" s="249">
        <f t="shared" ca="1" si="3"/>
        <v>7</v>
      </c>
      <c r="O52" s="249">
        <f t="shared" ca="1" si="4"/>
        <v>5</v>
      </c>
      <c r="P52" s="282">
        <v>945</v>
      </c>
      <c r="Q52" s="282">
        <v>505</v>
      </c>
      <c r="R52" s="282">
        <v>440</v>
      </c>
      <c r="S52" s="282">
        <v>0</v>
      </c>
      <c r="T52" s="283">
        <v>228.23999999999998</v>
      </c>
      <c r="U52" s="283">
        <v>130.92000000000004</v>
      </c>
      <c r="V52" s="283">
        <v>0</v>
      </c>
      <c r="W52" s="283">
        <v>206</v>
      </c>
      <c r="X52" s="284">
        <v>0.82102519548218944</v>
      </c>
      <c r="Y52" s="285">
        <v>1151</v>
      </c>
      <c r="Z52" s="253">
        <f>+SUM(Tabla13456[[#This Row],[FITO KGR. DECOMISADO]:[ACUI KGR. DECOMISADO]])</f>
        <v>359.16</v>
      </c>
      <c r="AA52" s="254">
        <v>0.87920792079207921</v>
      </c>
      <c r="AB52" s="12" t="s">
        <v>82</v>
      </c>
      <c r="AC52" s="12" t="s">
        <v>82</v>
      </c>
      <c r="AD52" s="19" t="s">
        <v>91</v>
      </c>
      <c r="AE52" s="20"/>
      <c r="AF52" s="20"/>
      <c r="AG52" s="20"/>
      <c r="AH52" s="20"/>
    </row>
    <row r="53" spans="1:34" ht="114.75" customHeight="1" x14ac:dyDescent="0.25">
      <c r="A53" s="29" t="s">
        <v>34</v>
      </c>
      <c r="B53" s="29" t="s">
        <v>277</v>
      </c>
      <c r="C53" s="247" t="s">
        <v>278</v>
      </c>
      <c r="D53" s="29" t="s">
        <v>299</v>
      </c>
      <c r="E53" s="29" t="s">
        <v>299</v>
      </c>
      <c r="F53" s="29" t="s">
        <v>131</v>
      </c>
      <c r="G53" s="266">
        <v>42385</v>
      </c>
      <c r="H53" s="29" t="s">
        <v>300</v>
      </c>
      <c r="I53" s="29" t="s">
        <v>127</v>
      </c>
      <c r="J53" s="266">
        <v>43234</v>
      </c>
      <c r="K53" s="266">
        <v>43234</v>
      </c>
      <c r="L53" s="29" t="s">
        <v>301</v>
      </c>
      <c r="M53" s="249">
        <f t="shared" ca="1" si="2"/>
        <v>8</v>
      </c>
      <c r="N53" s="249">
        <f t="shared" ca="1" si="3"/>
        <v>6</v>
      </c>
      <c r="O53" s="249">
        <f t="shared" ca="1" si="4"/>
        <v>6</v>
      </c>
      <c r="P53" s="260">
        <v>374</v>
      </c>
      <c r="Q53" s="260">
        <v>186</v>
      </c>
      <c r="R53" s="260">
        <v>186</v>
      </c>
      <c r="S53" s="260">
        <v>2</v>
      </c>
      <c r="T53" s="261">
        <v>64.150000000000006</v>
      </c>
      <c r="U53" s="261">
        <v>76.02000000000001</v>
      </c>
      <c r="V53" s="261">
        <v>0.24</v>
      </c>
      <c r="W53" s="261">
        <v>83</v>
      </c>
      <c r="X53" s="267">
        <v>0.8183807439824945</v>
      </c>
      <c r="Y53" s="263">
        <v>457</v>
      </c>
      <c r="Z53" s="253">
        <f>+SUM(Tabla13456[[#This Row],[FITO KGR. DECOMISADO]:[ACUI KGR. DECOMISADO]])</f>
        <v>140.41000000000003</v>
      </c>
      <c r="AA53" s="268">
        <v>0.86270022883295194</v>
      </c>
      <c r="AB53" s="29" t="s">
        <v>162</v>
      </c>
      <c r="AC53" s="29" t="s">
        <v>41</v>
      </c>
      <c r="AD53" s="43"/>
      <c r="AE53" s="36"/>
      <c r="AF53" s="36"/>
      <c r="AG53" s="36"/>
      <c r="AH53" s="36"/>
    </row>
    <row r="54" spans="1:34" ht="114.75" customHeight="1" x14ac:dyDescent="0.25">
      <c r="A54" s="29" t="s">
        <v>34</v>
      </c>
      <c r="B54" s="12" t="s">
        <v>277</v>
      </c>
      <c r="C54" s="247" t="s">
        <v>278</v>
      </c>
      <c r="D54" s="12" t="s">
        <v>302</v>
      </c>
      <c r="E54" s="12" t="s">
        <v>302</v>
      </c>
      <c r="F54" s="12" t="s">
        <v>303</v>
      </c>
      <c r="G54" s="248">
        <v>42820</v>
      </c>
      <c r="H54" s="12" t="s">
        <v>304</v>
      </c>
      <c r="I54" s="12" t="s">
        <v>305</v>
      </c>
      <c r="J54" s="248">
        <v>43448</v>
      </c>
      <c r="K54" s="248">
        <v>43773</v>
      </c>
      <c r="L54" s="12" t="s">
        <v>306</v>
      </c>
      <c r="M54" s="249">
        <f t="shared" ca="1" si="2"/>
        <v>7</v>
      </c>
      <c r="N54" s="249">
        <f t="shared" ca="1" si="3"/>
        <v>6</v>
      </c>
      <c r="O54" s="249">
        <f t="shared" ca="1" si="4"/>
        <v>5</v>
      </c>
      <c r="P54" s="282">
        <v>714</v>
      </c>
      <c r="Q54" s="282">
        <v>338</v>
      </c>
      <c r="R54" s="282">
        <v>374</v>
      </c>
      <c r="S54" s="282">
        <v>2</v>
      </c>
      <c r="T54" s="283">
        <v>119.44999999999997</v>
      </c>
      <c r="U54" s="283">
        <v>123.36999999999995</v>
      </c>
      <c r="V54" s="283">
        <v>0</v>
      </c>
      <c r="W54" s="283">
        <v>94</v>
      </c>
      <c r="X54" s="284">
        <v>0.88366336633663367</v>
      </c>
      <c r="Y54" s="285">
        <v>808</v>
      </c>
      <c r="Z54" s="253">
        <f>+SUM(Tabla13456[[#This Row],[FITO KGR. DECOMISADO]:[ACUI KGR. DECOMISADO]])</f>
        <v>242.81999999999994</v>
      </c>
      <c r="AA54" s="254">
        <v>0.85483870967741937</v>
      </c>
      <c r="AB54" s="12"/>
      <c r="AC54" s="12" t="s">
        <v>41</v>
      </c>
      <c r="AD54" s="19"/>
      <c r="AE54" s="20"/>
      <c r="AF54" s="20"/>
      <c r="AG54" s="20"/>
      <c r="AH54" s="20"/>
    </row>
    <row r="55" spans="1:34" ht="114.75" customHeight="1" x14ac:dyDescent="0.25">
      <c r="A55" s="29" t="s">
        <v>34</v>
      </c>
      <c r="B55" s="12" t="s">
        <v>277</v>
      </c>
      <c r="C55" s="247" t="s">
        <v>278</v>
      </c>
      <c r="D55" s="12" t="s">
        <v>307</v>
      </c>
      <c r="E55" s="12" t="s">
        <v>307</v>
      </c>
      <c r="F55" s="12" t="s">
        <v>308</v>
      </c>
      <c r="G55" s="248">
        <v>42667</v>
      </c>
      <c r="H55" s="12" t="s">
        <v>309</v>
      </c>
      <c r="I55" s="12" t="s">
        <v>55</v>
      </c>
      <c r="J55" s="248">
        <v>43612</v>
      </c>
      <c r="K55" s="248">
        <v>44515</v>
      </c>
      <c r="L55" s="12" t="s">
        <v>310</v>
      </c>
      <c r="M55" s="249">
        <f t="shared" ca="1" si="2"/>
        <v>8</v>
      </c>
      <c r="N55" s="249">
        <f t="shared" ca="1" si="3"/>
        <v>5</v>
      </c>
      <c r="O55" s="249">
        <f t="shared" ca="1" si="4"/>
        <v>3</v>
      </c>
      <c r="P55" s="282">
        <v>1142</v>
      </c>
      <c r="Q55" s="282">
        <v>537</v>
      </c>
      <c r="R55" s="282">
        <v>579</v>
      </c>
      <c r="S55" s="282">
        <v>26</v>
      </c>
      <c r="T55" s="283">
        <v>171.64999999999986</v>
      </c>
      <c r="U55" s="283">
        <v>203.4500000000001</v>
      </c>
      <c r="V55" s="283">
        <v>0</v>
      </c>
      <c r="W55" s="283">
        <v>279</v>
      </c>
      <c r="X55" s="284">
        <v>0.80365939479239967</v>
      </c>
      <c r="Y55" s="285">
        <v>1421</v>
      </c>
      <c r="Z55" s="253">
        <f>+SUM(Tabla13456[[#This Row],[FITO KGR. DECOMISADO]:[ACUI KGR. DECOMISADO]])</f>
        <v>375.09999999999997</v>
      </c>
      <c r="AA55" s="254">
        <v>0.87354409317803661</v>
      </c>
      <c r="AB55" s="12" t="s">
        <v>162</v>
      </c>
      <c r="AC55" s="12" t="s">
        <v>82</v>
      </c>
      <c r="AD55" s="19" t="s">
        <v>311</v>
      </c>
      <c r="AE55" s="20"/>
      <c r="AF55" s="20"/>
      <c r="AG55" s="20"/>
      <c r="AH55" s="20"/>
    </row>
    <row r="56" spans="1:34" ht="114.75" customHeight="1" x14ac:dyDescent="0.25">
      <c r="A56" s="12" t="s">
        <v>34</v>
      </c>
      <c r="B56" s="29" t="s">
        <v>277</v>
      </c>
      <c r="C56" s="247" t="s">
        <v>278</v>
      </c>
      <c r="D56" s="29" t="s">
        <v>312</v>
      </c>
      <c r="E56" s="29" t="s">
        <v>312</v>
      </c>
      <c r="F56" s="29" t="s">
        <v>73</v>
      </c>
      <c r="G56" s="266">
        <v>42407</v>
      </c>
      <c r="H56" s="29" t="s">
        <v>313</v>
      </c>
      <c r="I56" s="29" t="s">
        <v>39</v>
      </c>
      <c r="J56" s="266">
        <v>43612</v>
      </c>
      <c r="K56" s="266">
        <v>43612</v>
      </c>
      <c r="L56" s="29" t="s">
        <v>314</v>
      </c>
      <c r="M56" s="249">
        <f t="shared" ca="1" si="2"/>
        <v>8</v>
      </c>
      <c r="N56" s="249">
        <f t="shared" ca="1" si="3"/>
        <v>5</v>
      </c>
      <c r="O56" s="249">
        <f t="shared" ca="1" si="4"/>
        <v>5</v>
      </c>
      <c r="P56" s="260">
        <v>371</v>
      </c>
      <c r="Q56" s="260">
        <v>213</v>
      </c>
      <c r="R56" s="260">
        <v>157</v>
      </c>
      <c r="S56" s="260">
        <v>1</v>
      </c>
      <c r="T56" s="261">
        <v>65.060000000000031</v>
      </c>
      <c r="U56" s="261">
        <v>41.680000000000021</v>
      </c>
      <c r="V56" s="261">
        <v>0</v>
      </c>
      <c r="W56" s="261">
        <v>51</v>
      </c>
      <c r="X56" s="267">
        <v>0.87914691943127965</v>
      </c>
      <c r="Y56" s="263">
        <v>422</v>
      </c>
      <c r="Z56" s="253">
        <f>+SUM(Tabla13456[[#This Row],[FITO KGR. DECOMISADO]:[ACUI KGR. DECOMISADO]])</f>
        <v>106.74000000000005</v>
      </c>
      <c r="AA56" s="268">
        <v>0.86096256684491979</v>
      </c>
      <c r="AB56" s="29" t="s">
        <v>162</v>
      </c>
      <c r="AC56" s="29" t="s">
        <v>41</v>
      </c>
      <c r="AD56" s="43" t="s">
        <v>315</v>
      </c>
      <c r="AE56" s="36"/>
      <c r="AF56" s="36"/>
      <c r="AG56" s="36"/>
      <c r="AH56" s="36"/>
    </row>
    <row r="57" spans="1:34" ht="114.75" customHeight="1" x14ac:dyDescent="0.25">
      <c r="A57" s="29" t="s">
        <v>34</v>
      </c>
      <c r="B57" s="29" t="s">
        <v>277</v>
      </c>
      <c r="C57" s="247" t="s">
        <v>278</v>
      </c>
      <c r="D57" s="29" t="s">
        <v>316</v>
      </c>
      <c r="E57" s="29" t="s">
        <v>316</v>
      </c>
      <c r="F57" s="29" t="s">
        <v>159</v>
      </c>
      <c r="G57" s="266">
        <v>43973</v>
      </c>
      <c r="H57" s="29" t="s">
        <v>317</v>
      </c>
      <c r="I57" s="29" t="s">
        <v>55</v>
      </c>
      <c r="J57" s="266">
        <v>44375</v>
      </c>
      <c r="K57" s="266">
        <v>44375</v>
      </c>
      <c r="L57" s="29" t="s">
        <v>318</v>
      </c>
      <c r="M57" s="249">
        <f t="shared" ca="1" si="2"/>
        <v>4</v>
      </c>
      <c r="N57" s="249">
        <f t="shared" ca="1" si="3"/>
        <v>3</v>
      </c>
      <c r="O57" s="249">
        <f t="shared" ca="1" si="4"/>
        <v>3</v>
      </c>
      <c r="P57" s="260">
        <v>913</v>
      </c>
      <c r="Q57" s="260">
        <v>500</v>
      </c>
      <c r="R57" s="260">
        <v>413</v>
      </c>
      <c r="S57" s="260">
        <v>0</v>
      </c>
      <c r="T57" s="261">
        <v>137.80000000000001</v>
      </c>
      <c r="U57" s="261">
        <v>106.42000000000002</v>
      </c>
      <c r="V57" s="261">
        <v>0.25</v>
      </c>
      <c r="W57" s="261">
        <v>158</v>
      </c>
      <c r="X57" s="267">
        <v>0.85247432306255833</v>
      </c>
      <c r="Y57" s="263">
        <v>1071</v>
      </c>
      <c r="Z57" s="253">
        <f>+SUM(Tabla13456[[#This Row],[FITO KGR. DECOMISADO]:[ACUI KGR. DECOMISADO]])</f>
        <v>244.47000000000003</v>
      </c>
      <c r="AA57" s="268">
        <v>0.80403458213256485</v>
      </c>
      <c r="AB57" s="29" t="s">
        <v>162</v>
      </c>
      <c r="AC57" s="29" t="s">
        <v>41</v>
      </c>
      <c r="AD57" s="43"/>
      <c r="AE57" s="36"/>
      <c r="AF57" s="36"/>
      <c r="AG57" s="36"/>
      <c r="AH57" s="36"/>
    </row>
    <row r="58" spans="1:34" ht="114.75" customHeight="1" x14ac:dyDescent="0.25">
      <c r="A58" s="29" t="s">
        <v>34</v>
      </c>
      <c r="B58" s="29" t="s">
        <v>277</v>
      </c>
      <c r="C58" s="247" t="s">
        <v>278</v>
      </c>
      <c r="D58" s="29" t="s">
        <v>319</v>
      </c>
      <c r="E58" s="296"/>
      <c r="F58" s="48">
        <v>47</v>
      </c>
      <c r="G58" s="188">
        <v>44332</v>
      </c>
      <c r="H58" s="189" t="s">
        <v>320</v>
      </c>
      <c r="I58" s="48" t="s">
        <v>321</v>
      </c>
      <c r="J58" s="259">
        <v>44697</v>
      </c>
      <c r="K58" s="259">
        <v>44935</v>
      </c>
      <c r="L58" s="69" t="s">
        <v>322</v>
      </c>
      <c r="M58" s="249">
        <f t="shared" ca="1" si="2"/>
        <v>3</v>
      </c>
      <c r="N58" s="249">
        <f t="shared" ca="1" si="3"/>
        <v>2</v>
      </c>
      <c r="O58" s="249">
        <f t="shared" ca="1" si="4"/>
        <v>1</v>
      </c>
      <c r="P58" s="297">
        <v>375</v>
      </c>
      <c r="Q58" s="298">
        <v>191</v>
      </c>
      <c r="R58" s="298">
        <v>184</v>
      </c>
      <c r="S58" s="298">
        <v>0</v>
      </c>
      <c r="T58" s="299">
        <v>61.15</v>
      </c>
      <c r="U58" s="299">
        <v>58.61</v>
      </c>
      <c r="V58" s="300">
        <v>0</v>
      </c>
      <c r="W58" s="301">
        <v>69</v>
      </c>
      <c r="X58" s="265">
        <v>0.84459459459459463</v>
      </c>
      <c r="Y58" s="301">
        <v>444</v>
      </c>
      <c r="Z58" s="264">
        <f>+SUM(Tabla13456[[#This Row],[FITO KGR. DECOMISADO]:[ACUI KGR. DECOMISADO]])</f>
        <v>119.75999999999999</v>
      </c>
      <c r="AA58" s="265"/>
      <c r="AB58" s="265"/>
      <c r="AC58" s="265"/>
      <c r="AD58" s="35"/>
      <c r="AE58" s="36"/>
      <c r="AF58" s="36"/>
      <c r="AG58" s="36"/>
      <c r="AH58" s="36"/>
    </row>
    <row r="59" spans="1:34" ht="114.75" customHeight="1" x14ac:dyDescent="0.25">
      <c r="A59" s="12" t="s">
        <v>34</v>
      </c>
      <c r="B59" s="12" t="s">
        <v>277</v>
      </c>
      <c r="C59" s="291" t="s">
        <v>323</v>
      </c>
      <c r="D59" s="12" t="s">
        <v>324</v>
      </c>
      <c r="E59" s="12" t="s">
        <v>324</v>
      </c>
      <c r="F59" s="12" t="s">
        <v>325</v>
      </c>
      <c r="G59" s="248">
        <v>41791</v>
      </c>
      <c r="H59" s="12" t="s">
        <v>326</v>
      </c>
      <c r="I59" s="12" t="s">
        <v>121</v>
      </c>
      <c r="J59" s="248">
        <v>42198</v>
      </c>
      <c r="K59" s="248">
        <v>43771</v>
      </c>
      <c r="L59" s="12" t="s">
        <v>327</v>
      </c>
      <c r="M59" s="249">
        <f t="shared" ca="1" si="2"/>
        <v>10</v>
      </c>
      <c r="N59" s="249">
        <f t="shared" ca="1" si="3"/>
        <v>9</v>
      </c>
      <c r="O59" s="249">
        <f t="shared" ca="1" si="4"/>
        <v>5</v>
      </c>
      <c r="P59" s="282">
        <v>1111</v>
      </c>
      <c r="Q59" s="282">
        <v>854</v>
      </c>
      <c r="R59" s="282">
        <v>257</v>
      </c>
      <c r="S59" s="282">
        <v>0</v>
      </c>
      <c r="T59" s="283">
        <v>236.75</v>
      </c>
      <c r="U59" s="283">
        <v>92.65</v>
      </c>
      <c r="V59" s="283">
        <v>0</v>
      </c>
      <c r="W59" s="283">
        <v>5</v>
      </c>
      <c r="X59" s="284">
        <v>0.99551971326164879</v>
      </c>
      <c r="Y59" s="285">
        <v>1116</v>
      </c>
      <c r="Z59" s="253">
        <f>+SUM(Tabla13456[[#This Row],[FITO KGR. DECOMISADO]:[ACUI KGR. DECOMISADO]])</f>
        <v>329.4</v>
      </c>
      <c r="AA59" s="254">
        <v>0.99344262295081964</v>
      </c>
      <c r="AB59" s="12"/>
      <c r="AC59" s="12" t="s">
        <v>41</v>
      </c>
      <c r="AD59" s="19" t="s">
        <v>328</v>
      </c>
      <c r="AE59" s="20"/>
      <c r="AF59" s="20"/>
      <c r="AG59" s="20"/>
      <c r="AH59" s="20"/>
    </row>
    <row r="60" spans="1:34" ht="114.75" customHeight="1" x14ac:dyDescent="0.25">
      <c r="A60" s="29" t="s">
        <v>34</v>
      </c>
      <c r="B60" s="12" t="s">
        <v>277</v>
      </c>
      <c r="C60" s="291" t="s">
        <v>323</v>
      </c>
      <c r="D60" s="12" t="s">
        <v>329</v>
      </c>
      <c r="E60" s="12" t="s">
        <v>329</v>
      </c>
      <c r="F60" s="12" t="s">
        <v>188</v>
      </c>
      <c r="G60" s="248">
        <v>41640</v>
      </c>
      <c r="H60" s="12" t="s">
        <v>330</v>
      </c>
      <c r="I60" s="12" t="s">
        <v>89</v>
      </c>
      <c r="J60" s="248">
        <v>42723</v>
      </c>
      <c r="K60" s="248">
        <v>42723</v>
      </c>
      <c r="L60" s="12" t="s">
        <v>331</v>
      </c>
      <c r="M60" s="249">
        <f t="shared" ca="1" si="2"/>
        <v>10</v>
      </c>
      <c r="N60" s="249">
        <f t="shared" ca="1" si="3"/>
        <v>8</v>
      </c>
      <c r="O60" s="249">
        <f t="shared" ca="1" si="4"/>
        <v>8</v>
      </c>
      <c r="P60" s="282">
        <v>479</v>
      </c>
      <c r="Q60" s="282">
        <v>402</v>
      </c>
      <c r="R60" s="282">
        <v>77</v>
      </c>
      <c r="S60" s="282">
        <v>0</v>
      </c>
      <c r="T60" s="283">
        <v>124.36000000000001</v>
      </c>
      <c r="U60" s="283">
        <v>34</v>
      </c>
      <c r="V60" s="283">
        <v>0</v>
      </c>
      <c r="W60" s="283">
        <v>6</v>
      </c>
      <c r="X60" s="284">
        <v>0.98762886597938149</v>
      </c>
      <c r="Y60" s="285">
        <v>485</v>
      </c>
      <c r="Z60" s="253">
        <f>+SUM(Tabla13456[[#This Row],[FITO KGR. DECOMISADO]:[ACUI KGR. DECOMISADO]])</f>
        <v>158.36000000000001</v>
      </c>
      <c r="AA60" s="254">
        <v>0.9906890130353817</v>
      </c>
      <c r="AB60" s="12" t="s">
        <v>41</v>
      </c>
      <c r="AC60" s="12" t="s">
        <v>41</v>
      </c>
      <c r="AD60" s="19"/>
      <c r="AE60" s="20"/>
      <c r="AF60" s="20"/>
      <c r="AG60" s="20"/>
      <c r="AH60" s="20"/>
    </row>
    <row r="61" spans="1:34" ht="114.75" customHeight="1" x14ac:dyDescent="0.25">
      <c r="A61" s="12" t="s">
        <v>34</v>
      </c>
      <c r="B61" s="12" t="s">
        <v>277</v>
      </c>
      <c r="C61" s="291" t="s">
        <v>323</v>
      </c>
      <c r="D61" s="12" t="s">
        <v>332</v>
      </c>
      <c r="E61" s="12" t="s">
        <v>332</v>
      </c>
      <c r="F61" s="12" t="s">
        <v>78</v>
      </c>
      <c r="G61" s="248">
        <v>43834</v>
      </c>
      <c r="H61" s="12" t="s">
        <v>333</v>
      </c>
      <c r="I61" s="12" t="s">
        <v>207</v>
      </c>
      <c r="J61" s="248">
        <v>44373</v>
      </c>
      <c r="K61" s="248">
        <v>44373</v>
      </c>
      <c r="L61" s="12" t="s">
        <v>334</v>
      </c>
      <c r="M61" s="249">
        <f t="shared" ca="1" si="2"/>
        <v>4</v>
      </c>
      <c r="N61" s="249">
        <f t="shared" ca="1" si="3"/>
        <v>3</v>
      </c>
      <c r="O61" s="249">
        <f t="shared" ca="1" si="4"/>
        <v>3</v>
      </c>
      <c r="P61" s="282">
        <v>628</v>
      </c>
      <c r="Q61" s="282">
        <v>468</v>
      </c>
      <c r="R61" s="282">
        <v>160</v>
      </c>
      <c r="S61" s="282">
        <v>0</v>
      </c>
      <c r="T61" s="283">
        <v>194.72999999999996</v>
      </c>
      <c r="U61" s="283">
        <v>82.580000000000013</v>
      </c>
      <c r="V61" s="283">
        <v>0</v>
      </c>
      <c r="W61" s="283">
        <v>0</v>
      </c>
      <c r="X61" s="284">
        <v>1</v>
      </c>
      <c r="Y61" s="285">
        <v>628</v>
      </c>
      <c r="Z61" s="253">
        <f>+SUM(Tabla13456[[#This Row],[FITO KGR. DECOMISADO]:[ACUI KGR. DECOMISADO]])</f>
        <v>277.30999999999995</v>
      </c>
      <c r="AA61" s="254">
        <v>1</v>
      </c>
      <c r="AB61" s="12" t="s">
        <v>82</v>
      </c>
      <c r="AC61" s="12" t="s">
        <v>41</v>
      </c>
      <c r="AD61" s="19"/>
      <c r="AE61" s="20"/>
      <c r="AF61" s="20"/>
      <c r="AG61" s="20"/>
      <c r="AH61" s="20"/>
    </row>
    <row r="62" spans="1:34" ht="114.75" customHeight="1" x14ac:dyDescent="0.25">
      <c r="A62" s="29" t="s">
        <v>34</v>
      </c>
      <c r="B62" s="12" t="s">
        <v>277</v>
      </c>
      <c r="C62" s="291" t="s">
        <v>323</v>
      </c>
      <c r="D62" s="12" t="s">
        <v>335</v>
      </c>
      <c r="E62" s="12" t="s">
        <v>335</v>
      </c>
      <c r="F62" s="12" t="s">
        <v>159</v>
      </c>
      <c r="G62" s="248">
        <v>43724</v>
      </c>
      <c r="H62" s="12" t="s">
        <v>336</v>
      </c>
      <c r="I62" s="12" t="s">
        <v>55</v>
      </c>
      <c r="J62" s="248">
        <v>44403</v>
      </c>
      <c r="K62" s="248">
        <v>44403</v>
      </c>
      <c r="L62" s="12" t="s">
        <v>337</v>
      </c>
      <c r="M62" s="249">
        <f t="shared" ca="1" si="2"/>
        <v>5</v>
      </c>
      <c r="N62" s="249">
        <f t="shared" ca="1" si="3"/>
        <v>3</v>
      </c>
      <c r="O62" s="249">
        <f t="shared" ca="1" si="4"/>
        <v>3</v>
      </c>
      <c r="P62" s="282">
        <v>1429</v>
      </c>
      <c r="Q62" s="282">
        <v>933</v>
      </c>
      <c r="R62" s="282">
        <v>496</v>
      </c>
      <c r="S62" s="282">
        <v>0</v>
      </c>
      <c r="T62" s="283">
        <v>324.64999999999998</v>
      </c>
      <c r="U62" s="283">
        <v>176.64000000000001</v>
      </c>
      <c r="V62" s="283">
        <v>0</v>
      </c>
      <c r="W62" s="283">
        <v>23</v>
      </c>
      <c r="X62" s="284">
        <v>0.9841597796143251</v>
      </c>
      <c r="Y62" s="285">
        <v>1452</v>
      </c>
      <c r="Z62" s="253">
        <f>+SUM(Tabla13456[[#This Row],[FITO KGR. DECOMISADO]:[ACUI KGR. DECOMISADO]])</f>
        <v>501.28999999999996</v>
      </c>
      <c r="AA62" s="254">
        <v>0.96460176991150437</v>
      </c>
      <c r="AB62" s="12" t="s">
        <v>82</v>
      </c>
      <c r="AC62" s="12" t="s">
        <v>41</v>
      </c>
      <c r="AD62" s="19"/>
      <c r="AE62" s="20"/>
      <c r="AF62" s="20"/>
      <c r="AG62" s="20"/>
      <c r="AH62" s="20"/>
    </row>
    <row r="63" spans="1:34" s="289" customFormat="1" ht="114.75" customHeight="1" x14ac:dyDescent="0.25">
      <c r="A63" s="291" t="s">
        <v>34</v>
      </c>
      <c r="B63" s="291" t="s">
        <v>277</v>
      </c>
      <c r="C63" s="291" t="s">
        <v>323</v>
      </c>
      <c r="D63" s="317" t="s">
        <v>338</v>
      </c>
      <c r="E63" s="296"/>
      <c r="F63" s="48" t="s">
        <v>339</v>
      </c>
      <c r="G63" s="259">
        <v>42782</v>
      </c>
      <c r="H63" s="48" t="s">
        <v>340</v>
      </c>
      <c r="I63" s="48" t="s">
        <v>263</v>
      </c>
      <c r="J63" s="259">
        <v>43234</v>
      </c>
      <c r="K63" s="259">
        <v>44669</v>
      </c>
      <c r="L63" s="48" t="s">
        <v>341</v>
      </c>
      <c r="M63" s="249">
        <f t="shared" ca="1" si="2"/>
        <v>7</v>
      </c>
      <c r="N63" s="249">
        <f t="shared" ca="1" si="3"/>
        <v>6</v>
      </c>
      <c r="O63" s="249">
        <f t="shared" ca="1" si="4"/>
        <v>2</v>
      </c>
      <c r="P63" s="282">
        <v>810</v>
      </c>
      <c r="Q63" s="282">
        <v>609</v>
      </c>
      <c r="R63" s="282">
        <v>201</v>
      </c>
      <c r="S63" s="282">
        <v>0</v>
      </c>
      <c r="T63" s="283">
        <v>230.92</v>
      </c>
      <c r="U63" s="283">
        <v>63.4</v>
      </c>
      <c r="V63" s="283">
        <v>0</v>
      </c>
      <c r="W63" s="283">
        <v>5</v>
      </c>
      <c r="X63" s="293">
        <v>0.99386503067484666</v>
      </c>
      <c r="Y63" s="285">
        <v>815</v>
      </c>
      <c r="Z63" s="253">
        <f>+SUM(Tabla13456[[#This Row],[FITO KGR. DECOMISADO]:[ACUI KGR. DECOMISADO]])</f>
        <v>294.32</v>
      </c>
      <c r="AA63" s="268">
        <v>0</v>
      </c>
      <c r="AB63" s="29" t="s">
        <v>41</v>
      </c>
      <c r="AC63" s="29" t="s">
        <v>41</v>
      </c>
      <c r="AD63" s="43" t="s">
        <v>453</v>
      </c>
      <c r="AE63" s="36"/>
      <c r="AF63" s="36"/>
      <c r="AG63" s="36"/>
      <c r="AH63" s="36"/>
    </row>
    <row r="64" spans="1:34" ht="114.75" customHeight="1" x14ac:dyDescent="0.25">
      <c r="A64" s="29" t="s">
        <v>34</v>
      </c>
      <c r="B64" s="29" t="s">
        <v>277</v>
      </c>
      <c r="C64" s="247" t="s">
        <v>342</v>
      </c>
      <c r="D64" s="29" t="s">
        <v>343</v>
      </c>
      <c r="E64" s="29" t="s">
        <v>343</v>
      </c>
      <c r="F64" s="29" t="s">
        <v>250</v>
      </c>
      <c r="G64" s="266">
        <v>42923</v>
      </c>
      <c r="H64" s="29" t="s">
        <v>344</v>
      </c>
      <c r="I64" s="29" t="s">
        <v>55</v>
      </c>
      <c r="J64" s="266">
        <v>44067</v>
      </c>
      <c r="K64" s="266">
        <v>44531</v>
      </c>
      <c r="L64" s="29" t="s">
        <v>345</v>
      </c>
      <c r="M64" s="249">
        <f t="shared" ca="1" si="2"/>
        <v>7</v>
      </c>
      <c r="N64" s="249">
        <f t="shared" ca="1" si="3"/>
        <v>4</v>
      </c>
      <c r="O64" s="249">
        <f t="shared" ca="1" si="4"/>
        <v>3</v>
      </c>
      <c r="P64" s="260">
        <v>27</v>
      </c>
      <c r="Q64" s="260">
        <v>18</v>
      </c>
      <c r="R64" s="260">
        <v>9</v>
      </c>
      <c r="S64" s="260">
        <v>0</v>
      </c>
      <c r="T64" s="261">
        <v>19</v>
      </c>
      <c r="U64" s="261">
        <v>7.6499999999999995</v>
      </c>
      <c r="V64" s="261">
        <v>0</v>
      </c>
      <c r="W64" s="261">
        <v>0</v>
      </c>
      <c r="X64" s="267">
        <v>1</v>
      </c>
      <c r="Y64" s="263">
        <v>27</v>
      </c>
      <c r="Z64" s="253">
        <f>+SUM(Tabla13456[[#This Row],[FITO KGR. DECOMISADO]:[ACUI KGR. DECOMISADO]])</f>
        <v>26.65</v>
      </c>
      <c r="AA64" s="268">
        <v>1</v>
      </c>
      <c r="AB64" s="29" t="s">
        <v>41</v>
      </c>
      <c r="AC64" s="29" t="s">
        <v>41</v>
      </c>
      <c r="AD64" s="43"/>
      <c r="AE64" s="36"/>
      <c r="AF64" s="36"/>
      <c r="AG64" s="36"/>
      <c r="AH64" s="36"/>
    </row>
    <row r="65" spans="1:34" ht="114.75" customHeight="1" x14ac:dyDescent="0.25">
      <c r="A65" s="12" t="s">
        <v>34</v>
      </c>
      <c r="B65" s="29" t="s">
        <v>346</v>
      </c>
      <c r="C65" s="256" t="s">
        <v>346</v>
      </c>
      <c r="D65" s="29" t="s">
        <v>347</v>
      </c>
      <c r="E65" s="29" t="s">
        <v>347</v>
      </c>
      <c r="F65" s="29" t="s">
        <v>348</v>
      </c>
      <c r="G65" s="266">
        <v>42869</v>
      </c>
      <c r="H65" s="29" t="s">
        <v>349</v>
      </c>
      <c r="I65" s="29" t="s">
        <v>127</v>
      </c>
      <c r="J65" s="266">
        <v>43458</v>
      </c>
      <c r="K65" s="266">
        <v>44088</v>
      </c>
      <c r="L65" s="29" t="s">
        <v>350</v>
      </c>
      <c r="M65" s="249">
        <f t="shared" ca="1" si="2"/>
        <v>7</v>
      </c>
      <c r="N65" s="249">
        <f t="shared" ca="1" si="3"/>
        <v>6</v>
      </c>
      <c r="O65" s="249">
        <f t="shared" ca="1" si="4"/>
        <v>4</v>
      </c>
      <c r="P65" s="260">
        <v>80</v>
      </c>
      <c r="Q65" s="260">
        <v>43</v>
      </c>
      <c r="R65" s="260">
        <v>37</v>
      </c>
      <c r="S65" s="260">
        <v>0</v>
      </c>
      <c r="T65" s="261">
        <v>5.75</v>
      </c>
      <c r="U65" s="261">
        <v>6.4700000000000006</v>
      </c>
      <c r="V65" s="261">
        <v>0</v>
      </c>
      <c r="W65" s="261">
        <v>2</v>
      </c>
      <c r="X65" s="267">
        <v>0.97560975609756095</v>
      </c>
      <c r="Y65" s="263">
        <v>82</v>
      </c>
      <c r="Z65" s="253">
        <f>+SUM(Tabla13456[[#This Row],[FITO KGR. DECOMISADO]:[ACUI KGR. DECOMISADO]])</f>
        <v>12.22</v>
      </c>
      <c r="AA65" s="268">
        <v>0.95</v>
      </c>
      <c r="AB65" s="29" t="s">
        <v>162</v>
      </c>
      <c r="AC65" s="29" t="s">
        <v>82</v>
      </c>
      <c r="AD65" s="43" t="s">
        <v>351</v>
      </c>
      <c r="AE65" s="36"/>
      <c r="AF65" s="36"/>
      <c r="AG65" s="36"/>
      <c r="AH65" s="36"/>
    </row>
    <row r="66" spans="1:34" ht="114.75" customHeight="1" x14ac:dyDescent="0.25">
      <c r="A66" s="29" t="s">
        <v>34</v>
      </c>
      <c r="B66" s="12" t="s">
        <v>352</v>
      </c>
      <c r="C66" s="247" t="s">
        <v>352</v>
      </c>
      <c r="D66" s="12" t="s">
        <v>353</v>
      </c>
      <c r="E66" s="12" t="s">
        <v>353</v>
      </c>
      <c r="F66" s="12" t="s">
        <v>354</v>
      </c>
      <c r="G66" s="248">
        <v>41881</v>
      </c>
      <c r="H66" s="12" t="s">
        <v>355</v>
      </c>
      <c r="I66" s="12" t="s">
        <v>95</v>
      </c>
      <c r="J66" s="248">
        <v>42723</v>
      </c>
      <c r="K66" s="248">
        <v>42884</v>
      </c>
      <c r="L66" s="12" t="s">
        <v>356</v>
      </c>
      <c r="M66" s="249">
        <f t="shared" ca="1" si="2"/>
        <v>10</v>
      </c>
      <c r="N66" s="249">
        <f t="shared" ca="1" si="3"/>
        <v>8</v>
      </c>
      <c r="O66" s="249">
        <f t="shared" ca="1" si="4"/>
        <v>7</v>
      </c>
      <c r="P66" s="282">
        <v>49</v>
      </c>
      <c r="Q66" s="282">
        <v>32</v>
      </c>
      <c r="R66" s="282">
        <v>16</v>
      </c>
      <c r="S66" s="282">
        <v>1</v>
      </c>
      <c r="T66" s="283">
        <v>13.169999999999996</v>
      </c>
      <c r="U66" s="283">
        <v>15.18</v>
      </c>
      <c r="V66" s="283">
        <v>0.86</v>
      </c>
      <c r="W66" s="283">
        <v>0</v>
      </c>
      <c r="X66" s="284">
        <v>1</v>
      </c>
      <c r="Y66" s="285">
        <v>49</v>
      </c>
      <c r="Z66" s="253">
        <f>+SUM(Tabla13456[[#This Row],[FITO KGR. DECOMISADO]:[ACUI KGR. DECOMISADO]])</f>
        <v>29.209999999999994</v>
      </c>
      <c r="AA66" s="254">
        <v>1</v>
      </c>
      <c r="AB66" s="12" t="s">
        <v>41</v>
      </c>
      <c r="AC66" s="12" t="s">
        <v>41</v>
      </c>
      <c r="AD66" s="19" t="s">
        <v>357</v>
      </c>
      <c r="AE66" s="20"/>
      <c r="AF66" s="20"/>
      <c r="AG66" s="20"/>
      <c r="AH66" s="20"/>
    </row>
    <row r="67" spans="1:34" ht="114.75" customHeight="1" x14ac:dyDescent="0.25">
      <c r="A67" s="12" t="s">
        <v>34</v>
      </c>
      <c r="B67" s="29" t="s">
        <v>358</v>
      </c>
      <c r="C67" s="256" t="s">
        <v>359</v>
      </c>
      <c r="D67" s="29" t="s">
        <v>360</v>
      </c>
      <c r="E67" s="29" t="s">
        <v>360</v>
      </c>
      <c r="F67" s="29" t="s">
        <v>212</v>
      </c>
      <c r="G67" s="266">
        <v>42380</v>
      </c>
      <c r="H67" s="29" t="s">
        <v>361</v>
      </c>
      <c r="I67" s="29" t="s">
        <v>362</v>
      </c>
      <c r="J67" s="266">
        <v>42884</v>
      </c>
      <c r="K67" s="266">
        <v>42884</v>
      </c>
      <c r="L67" s="29" t="s">
        <v>363</v>
      </c>
      <c r="M67" s="249">
        <f t="shared" ref="M67:M84" ca="1" si="5">+(YEAR(TODAY())-YEAR(G67))</f>
        <v>8</v>
      </c>
      <c r="N67" s="249">
        <f t="shared" ref="N67:N84" ca="1" si="6">+(YEAR(TODAY())-YEAR(J67))</f>
        <v>7</v>
      </c>
      <c r="O67" s="249">
        <f t="shared" ref="O67:O84" ca="1" si="7">+(YEAR(TODAY())-YEAR(K67))</f>
        <v>7</v>
      </c>
      <c r="P67" s="260">
        <v>94</v>
      </c>
      <c r="Q67" s="260">
        <v>37</v>
      </c>
      <c r="R67" s="260">
        <v>57</v>
      </c>
      <c r="S67" s="260">
        <v>0</v>
      </c>
      <c r="T67" s="261">
        <v>18.599999999999998</v>
      </c>
      <c r="U67" s="261">
        <v>19.610000000000003</v>
      </c>
      <c r="V67" s="261">
        <v>0</v>
      </c>
      <c r="W67" s="261">
        <v>24</v>
      </c>
      <c r="X67" s="267">
        <v>0.79661016949152541</v>
      </c>
      <c r="Y67" s="263">
        <v>118</v>
      </c>
      <c r="Z67" s="253">
        <f>+SUM(Tabla13456[[#This Row],[FITO KGR. DECOMISADO]:[ACUI KGR. DECOMISADO]])</f>
        <v>38.21</v>
      </c>
      <c r="AA67" s="268">
        <v>0.69306930693069302</v>
      </c>
      <c r="AB67" s="29" t="s">
        <v>162</v>
      </c>
      <c r="AC67" s="29" t="s">
        <v>41</v>
      </c>
      <c r="AD67" s="43"/>
      <c r="AE67" s="36"/>
      <c r="AF67" s="36"/>
      <c r="AG67" s="36"/>
      <c r="AH67" s="36"/>
    </row>
    <row r="68" spans="1:34" ht="114.75" customHeight="1" x14ac:dyDescent="0.25">
      <c r="A68" s="29" t="s">
        <v>34</v>
      </c>
      <c r="B68" s="12" t="s">
        <v>364</v>
      </c>
      <c r="C68" s="247" t="s">
        <v>365</v>
      </c>
      <c r="D68" s="12" t="s">
        <v>366</v>
      </c>
      <c r="E68" s="12" t="s">
        <v>366</v>
      </c>
      <c r="F68" s="12" t="s">
        <v>367</v>
      </c>
      <c r="G68" s="248">
        <v>41456</v>
      </c>
      <c r="H68" s="12" t="s">
        <v>368</v>
      </c>
      <c r="I68" s="12" t="s">
        <v>55</v>
      </c>
      <c r="J68" s="248">
        <v>42282</v>
      </c>
      <c r="K68" s="248">
        <v>43458</v>
      </c>
      <c r="L68" s="12" t="s">
        <v>369</v>
      </c>
      <c r="M68" s="249">
        <f t="shared" ca="1" si="5"/>
        <v>11</v>
      </c>
      <c r="N68" s="249">
        <f t="shared" ca="1" si="6"/>
        <v>9</v>
      </c>
      <c r="O68" s="249">
        <f t="shared" ca="1" si="7"/>
        <v>6</v>
      </c>
      <c r="P68" s="282">
        <v>395</v>
      </c>
      <c r="Q68" s="282">
        <v>19</v>
      </c>
      <c r="R68" s="282">
        <v>376</v>
      </c>
      <c r="S68" s="282">
        <v>0</v>
      </c>
      <c r="T68" s="283">
        <v>364</v>
      </c>
      <c r="U68" s="283">
        <v>247</v>
      </c>
      <c r="V68" s="283">
        <v>0</v>
      </c>
      <c r="W68" s="283">
        <v>0</v>
      </c>
      <c r="X68" s="284">
        <v>1</v>
      </c>
      <c r="Y68" s="285">
        <v>395</v>
      </c>
      <c r="Z68" s="253">
        <f>+SUM(Tabla13456[[#This Row],[FITO KGR. DECOMISADO]:[ACUI KGR. DECOMISADO]])</f>
        <v>611</v>
      </c>
      <c r="AA68" s="254">
        <v>1</v>
      </c>
      <c r="AB68" s="12" t="s">
        <v>41</v>
      </c>
      <c r="AC68" s="12" t="s">
        <v>41</v>
      </c>
      <c r="AD68" s="19"/>
      <c r="AE68" s="20"/>
      <c r="AF68" s="20"/>
      <c r="AG68" s="20"/>
      <c r="AH68" s="20"/>
    </row>
    <row r="69" spans="1:34" ht="114.75" customHeight="1" x14ac:dyDescent="0.25">
      <c r="A69" s="12" t="s">
        <v>34</v>
      </c>
      <c r="B69" s="12" t="s">
        <v>364</v>
      </c>
      <c r="C69" s="247" t="s">
        <v>365</v>
      </c>
      <c r="D69" s="12" t="s">
        <v>370</v>
      </c>
      <c r="E69" s="12" t="s">
        <v>370</v>
      </c>
      <c r="F69" s="12" t="s">
        <v>212</v>
      </c>
      <c r="G69" s="248">
        <v>42380</v>
      </c>
      <c r="H69" s="12" t="s">
        <v>371</v>
      </c>
      <c r="I69" s="12" t="s">
        <v>362</v>
      </c>
      <c r="J69" s="248">
        <v>42884</v>
      </c>
      <c r="K69" s="248">
        <v>42884</v>
      </c>
      <c r="L69" s="12" t="s">
        <v>372</v>
      </c>
      <c r="M69" s="249">
        <f t="shared" ca="1" si="5"/>
        <v>8</v>
      </c>
      <c r="N69" s="249">
        <f t="shared" ca="1" si="6"/>
        <v>7</v>
      </c>
      <c r="O69" s="249">
        <f t="shared" ca="1" si="7"/>
        <v>7</v>
      </c>
      <c r="P69" s="282">
        <v>5</v>
      </c>
      <c r="Q69" s="282">
        <v>4</v>
      </c>
      <c r="R69" s="282">
        <v>1</v>
      </c>
      <c r="S69" s="282">
        <v>0</v>
      </c>
      <c r="T69" s="283">
        <v>73</v>
      </c>
      <c r="U69" s="283">
        <v>3</v>
      </c>
      <c r="V69" s="283">
        <v>0</v>
      </c>
      <c r="W69" s="283">
        <v>0</v>
      </c>
      <c r="X69" s="284">
        <v>1</v>
      </c>
      <c r="Y69" s="285">
        <v>5</v>
      </c>
      <c r="Z69" s="253">
        <f>+SUM(Tabla13456[[#This Row],[FITO KGR. DECOMISADO]:[ACUI KGR. DECOMISADO]])</f>
        <v>76</v>
      </c>
      <c r="AA69" s="254">
        <v>1</v>
      </c>
      <c r="AB69" s="12" t="s">
        <v>41</v>
      </c>
      <c r="AC69" s="12" t="s">
        <v>41</v>
      </c>
      <c r="AD69" s="19"/>
      <c r="AE69" s="20"/>
      <c r="AF69" s="20"/>
      <c r="AG69" s="20"/>
      <c r="AH69" s="20"/>
    </row>
    <row r="70" spans="1:34" ht="114.75" customHeight="1" x14ac:dyDescent="0.25">
      <c r="A70" s="12" t="s">
        <v>34</v>
      </c>
      <c r="B70" s="12" t="s">
        <v>373</v>
      </c>
      <c r="C70" s="291" t="s">
        <v>374</v>
      </c>
      <c r="D70" s="12" t="s">
        <v>375</v>
      </c>
      <c r="E70" s="12" t="s">
        <v>375</v>
      </c>
      <c r="F70" s="12" t="s">
        <v>283</v>
      </c>
      <c r="G70" s="248">
        <v>41447</v>
      </c>
      <c r="H70" s="12" t="s">
        <v>376</v>
      </c>
      <c r="I70" s="12" t="s">
        <v>95</v>
      </c>
      <c r="J70" s="248">
        <v>42646</v>
      </c>
      <c r="K70" s="248">
        <v>42646</v>
      </c>
      <c r="L70" s="12" t="s">
        <v>377</v>
      </c>
      <c r="M70" s="249">
        <f t="shared" ca="1" si="5"/>
        <v>11</v>
      </c>
      <c r="N70" s="249">
        <f t="shared" ca="1" si="6"/>
        <v>8</v>
      </c>
      <c r="O70" s="249">
        <f t="shared" ca="1" si="7"/>
        <v>8</v>
      </c>
      <c r="P70" s="282">
        <v>142</v>
      </c>
      <c r="Q70" s="282">
        <v>77</v>
      </c>
      <c r="R70" s="282">
        <v>65</v>
      </c>
      <c r="S70" s="282">
        <v>0</v>
      </c>
      <c r="T70" s="283">
        <v>27.728000000000002</v>
      </c>
      <c r="U70" s="283">
        <v>15.409099999999997</v>
      </c>
      <c r="V70" s="283">
        <v>0</v>
      </c>
      <c r="W70" s="283">
        <v>26</v>
      </c>
      <c r="X70" s="284">
        <v>0.84523809523809523</v>
      </c>
      <c r="Y70" s="285">
        <v>168</v>
      </c>
      <c r="Z70" s="253">
        <f>+SUM(Tabla13456[[#This Row],[FITO KGR. DECOMISADO]:[ACUI KGR. DECOMISADO]])</f>
        <v>43.137099999999997</v>
      </c>
      <c r="AA70" s="254">
        <v>0.84967320261437906</v>
      </c>
      <c r="AB70" s="12" t="s">
        <v>41</v>
      </c>
      <c r="AC70" s="12" t="s">
        <v>41</v>
      </c>
      <c r="AD70" s="19"/>
      <c r="AE70" s="20"/>
      <c r="AF70" s="20"/>
      <c r="AG70" s="20"/>
      <c r="AH70" s="20"/>
    </row>
    <row r="71" spans="1:34" ht="114.75" customHeight="1" x14ac:dyDescent="0.25">
      <c r="A71" s="29" t="s">
        <v>34</v>
      </c>
      <c r="B71" s="12" t="s">
        <v>373</v>
      </c>
      <c r="C71" s="291" t="s">
        <v>374</v>
      </c>
      <c r="D71" s="12" t="s">
        <v>378</v>
      </c>
      <c r="E71" s="12" t="s">
        <v>378</v>
      </c>
      <c r="F71" s="12" t="s">
        <v>379</v>
      </c>
      <c r="G71" s="248">
        <v>42289</v>
      </c>
      <c r="H71" s="12" t="s">
        <v>380</v>
      </c>
      <c r="I71" s="12" t="s">
        <v>127</v>
      </c>
      <c r="J71" s="248">
        <v>42884</v>
      </c>
      <c r="K71" s="248">
        <v>43612</v>
      </c>
      <c r="L71" s="12" t="s">
        <v>381</v>
      </c>
      <c r="M71" s="249">
        <f t="shared" ca="1" si="5"/>
        <v>9</v>
      </c>
      <c r="N71" s="249">
        <f t="shared" ca="1" si="6"/>
        <v>7</v>
      </c>
      <c r="O71" s="249">
        <f t="shared" ca="1" si="7"/>
        <v>5</v>
      </c>
      <c r="P71" s="282">
        <v>133</v>
      </c>
      <c r="Q71" s="282">
        <v>75</v>
      </c>
      <c r="R71" s="282">
        <v>55</v>
      </c>
      <c r="S71" s="282">
        <v>3</v>
      </c>
      <c r="T71" s="283">
        <v>24.388999999999996</v>
      </c>
      <c r="U71" s="283">
        <v>22.101000000000006</v>
      </c>
      <c r="V71" s="283">
        <v>0</v>
      </c>
      <c r="W71" s="283">
        <v>17</v>
      </c>
      <c r="X71" s="284">
        <v>0.88666666666666671</v>
      </c>
      <c r="Y71" s="285">
        <v>150</v>
      </c>
      <c r="Z71" s="253">
        <f>+SUM(Tabla13456[[#This Row],[FITO KGR. DECOMISADO]:[ACUI KGR. DECOMISADO]])</f>
        <v>46.49</v>
      </c>
      <c r="AA71" s="254">
        <v>0.95744680851063835</v>
      </c>
      <c r="AB71" s="12" t="s">
        <v>41</v>
      </c>
      <c r="AC71" s="12" t="s">
        <v>82</v>
      </c>
      <c r="AD71" s="19" t="s">
        <v>91</v>
      </c>
      <c r="AE71" s="56"/>
      <c r="AF71" s="74"/>
      <c r="AG71" s="20"/>
      <c r="AH71" s="20"/>
    </row>
    <row r="72" spans="1:34" ht="114.75" customHeight="1" x14ac:dyDescent="0.25">
      <c r="A72" s="256" t="s">
        <v>385</v>
      </c>
      <c r="B72" s="256" t="s">
        <v>386</v>
      </c>
      <c r="C72" s="256" t="s">
        <v>459</v>
      </c>
      <c r="D72" s="316" t="s">
        <v>58</v>
      </c>
      <c r="E72" s="302"/>
      <c r="F72" s="48" t="s">
        <v>59</v>
      </c>
      <c r="G72" s="259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249">
        <f t="shared" ca="1" si="5"/>
        <v>6</v>
      </c>
      <c r="N72" s="249">
        <f t="shared" ca="1" si="6"/>
        <v>2</v>
      </c>
      <c r="O72" s="249">
        <f t="shared" ca="1" si="7"/>
        <v>2</v>
      </c>
      <c r="P72" s="282"/>
      <c r="Q72" s="282"/>
      <c r="R72" s="282"/>
      <c r="S72" s="282"/>
      <c r="T72" s="283"/>
      <c r="U72" s="283"/>
      <c r="V72" s="283"/>
      <c r="W72" s="283"/>
      <c r="X72" s="293"/>
      <c r="Y72" s="285"/>
      <c r="Z72" s="264">
        <f>+SUM(Tabla13456[[#This Row],[FITO KGR. DECOMISADO]:[ACUI KGR. DECOMISADO]])</f>
        <v>0</v>
      </c>
      <c r="AA72" s="265"/>
      <c r="AB72" s="265"/>
      <c r="AC72" s="265"/>
      <c r="AD72" s="35"/>
      <c r="AE72" s="36"/>
      <c r="AF72" s="36"/>
      <c r="AG72" s="36"/>
      <c r="AH72" s="36"/>
    </row>
    <row r="73" spans="1:34" ht="114.75" customHeight="1" x14ac:dyDescent="0.25">
      <c r="A73" s="12" t="s">
        <v>385</v>
      </c>
      <c r="B73" s="29" t="s">
        <v>386</v>
      </c>
      <c r="C73" s="286" t="s">
        <v>387</v>
      </c>
      <c r="D73" s="29" t="s">
        <v>388</v>
      </c>
      <c r="E73" s="29" t="s">
        <v>388</v>
      </c>
      <c r="F73" s="29" t="s">
        <v>283</v>
      </c>
      <c r="G73" s="266">
        <v>41799</v>
      </c>
      <c r="H73" s="29" t="s">
        <v>389</v>
      </c>
      <c r="I73" s="29" t="s">
        <v>55</v>
      </c>
      <c r="J73" s="266">
        <v>42646</v>
      </c>
      <c r="K73" s="266">
        <v>42646</v>
      </c>
      <c r="L73" s="76" t="s">
        <v>390</v>
      </c>
      <c r="M73" s="249">
        <f t="shared" ca="1" si="5"/>
        <v>10</v>
      </c>
      <c r="N73" s="249">
        <f t="shared" ca="1" si="6"/>
        <v>8</v>
      </c>
      <c r="O73" s="249">
        <f t="shared" ca="1" si="7"/>
        <v>8</v>
      </c>
      <c r="P73" s="260">
        <v>10</v>
      </c>
      <c r="Q73" s="260">
        <v>0</v>
      </c>
      <c r="R73" s="260">
        <v>10</v>
      </c>
      <c r="S73" s="260"/>
      <c r="T73" s="261">
        <v>0</v>
      </c>
      <c r="U73" s="261">
        <v>46.66</v>
      </c>
      <c r="V73" s="261"/>
      <c r="W73" s="261">
        <v>0</v>
      </c>
      <c r="X73" s="267">
        <v>1</v>
      </c>
      <c r="Y73" s="263">
        <v>10</v>
      </c>
      <c r="Z73" s="253">
        <f>+SUM(Tabla13456[[#This Row],[FITO KGR. DECOMISADO]:[ACUI KGR. DECOMISADO]])</f>
        <v>46.66</v>
      </c>
      <c r="AA73" s="268">
        <v>1</v>
      </c>
      <c r="AB73" s="29" t="s">
        <v>41</v>
      </c>
      <c r="AC73" s="29" t="s">
        <v>82</v>
      </c>
      <c r="AD73" s="43" t="s">
        <v>391</v>
      </c>
      <c r="AE73" s="36"/>
      <c r="AF73" s="36"/>
      <c r="AG73" s="36"/>
      <c r="AH73" s="36"/>
    </row>
    <row r="74" spans="1:34" ht="114.75" customHeight="1" x14ac:dyDescent="0.25">
      <c r="A74" s="12" t="s">
        <v>385</v>
      </c>
      <c r="B74" s="12" t="s">
        <v>185</v>
      </c>
      <c r="C74" s="291" t="s">
        <v>392</v>
      </c>
      <c r="D74" s="12" t="s">
        <v>393</v>
      </c>
      <c r="E74" s="12" t="s">
        <v>393</v>
      </c>
      <c r="F74" s="12" t="s">
        <v>394</v>
      </c>
      <c r="G74" s="248">
        <v>42614</v>
      </c>
      <c r="H74" s="12" t="s">
        <v>395</v>
      </c>
      <c r="I74" s="12" t="s">
        <v>55</v>
      </c>
      <c r="J74" s="248">
        <v>43017</v>
      </c>
      <c r="K74" s="248">
        <v>43017</v>
      </c>
      <c r="L74" s="12" t="s">
        <v>396</v>
      </c>
      <c r="M74" s="249">
        <f t="shared" ca="1" si="5"/>
        <v>8</v>
      </c>
      <c r="N74" s="249">
        <f t="shared" ca="1" si="6"/>
        <v>7</v>
      </c>
      <c r="O74" s="249">
        <f t="shared" ca="1" si="7"/>
        <v>7</v>
      </c>
      <c r="P74" s="282">
        <v>2</v>
      </c>
      <c r="Q74" s="282">
        <v>2</v>
      </c>
      <c r="R74" s="282">
        <v>0</v>
      </c>
      <c r="S74" s="282"/>
      <c r="T74" s="283">
        <v>1.5</v>
      </c>
      <c r="U74" s="283">
        <v>0</v>
      </c>
      <c r="V74" s="283"/>
      <c r="W74" s="283">
        <v>0</v>
      </c>
      <c r="X74" s="284">
        <v>1</v>
      </c>
      <c r="Y74" s="285">
        <v>2</v>
      </c>
      <c r="Z74" s="253">
        <f>+SUM(Tabla13456[[#This Row],[FITO KGR. DECOMISADO]:[ACUI KGR. DECOMISADO]])</f>
        <v>1.5</v>
      </c>
      <c r="AA74" s="254">
        <v>0</v>
      </c>
      <c r="AB74" s="12" t="s">
        <v>41</v>
      </c>
      <c r="AC74" s="12" t="s">
        <v>41</v>
      </c>
      <c r="AD74" s="19"/>
      <c r="AE74" s="20"/>
      <c r="AF74" s="20"/>
      <c r="AG74" s="20"/>
      <c r="AH74" s="20"/>
    </row>
    <row r="75" spans="1:34" ht="114.75" customHeight="1" x14ac:dyDescent="0.25">
      <c r="A75" s="29" t="s">
        <v>385</v>
      </c>
      <c r="B75" s="12" t="s">
        <v>218</v>
      </c>
      <c r="C75" s="291" t="s">
        <v>397</v>
      </c>
      <c r="D75" s="12" t="s">
        <v>398</v>
      </c>
      <c r="E75" s="12" t="s">
        <v>398</v>
      </c>
      <c r="F75" s="12" t="s">
        <v>399</v>
      </c>
      <c r="G75" s="248">
        <v>41760</v>
      </c>
      <c r="H75" s="12" t="s">
        <v>400</v>
      </c>
      <c r="I75" s="12" t="s">
        <v>89</v>
      </c>
      <c r="J75" s="248">
        <v>42359</v>
      </c>
      <c r="K75" s="248">
        <v>44515</v>
      </c>
      <c r="L75" s="12" t="s">
        <v>401</v>
      </c>
      <c r="M75" s="249">
        <f t="shared" ca="1" si="5"/>
        <v>10</v>
      </c>
      <c r="N75" s="249">
        <f t="shared" ca="1" si="6"/>
        <v>9</v>
      </c>
      <c r="O75" s="249">
        <f t="shared" ca="1" si="7"/>
        <v>3</v>
      </c>
      <c r="P75" s="282">
        <v>21</v>
      </c>
      <c r="Q75" s="282">
        <v>23</v>
      </c>
      <c r="R75" s="282">
        <v>3</v>
      </c>
      <c r="S75" s="282"/>
      <c r="T75" s="283">
        <v>97.73</v>
      </c>
      <c r="U75" s="283">
        <v>7</v>
      </c>
      <c r="V75" s="283"/>
      <c r="W75" s="283">
        <v>1</v>
      </c>
      <c r="X75" s="284">
        <v>0.95454545454545459</v>
      </c>
      <c r="Y75" s="285">
        <v>22</v>
      </c>
      <c r="Z75" s="253">
        <f>+SUM(Tabla13456[[#This Row],[FITO KGR. DECOMISADO]:[ACUI KGR. DECOMISADO]])</f>
        <v>104.73</v>
      </c>
      <c r="AA75" s="254">
        <v>0.53333333333333333</v>
      </c>
      <c r="AB75" s="12" t="s">
        <v>41</v>
      </c>
      <c r="AC75" s="12" t="s">
        <v>41</v>
      </c>
      <c r="AD75" s="19" t="s">
        <v>222</v>
      </c>
      <c r="AE75" s="20"/>
      <c r="AF75" s="20"/>
      <c r="AG75" s="20"/>
      <c r="AH75" s="20"/>
    </row>
    <row r="76" spans="1:34" ht="114.75" customHeight="1" x14ac:dyDescent="0.25">
      <c r="A76" s="29" t="s">
        <v>385</v>
      </c>
      <c r="B76" s="12" t="s">
        <v>259</v>
      </c>
      <c r="C76" s="291" t="s">
        <v>402</v>
      </c>
      <c r="D76" s="12" t="s">
        <v>403</v>
      </c>
      <c r="E76" s="12" t="s">
        <v>403</v>
      </c>
      <c r="F76" s="12" t="s">
        <v>404</v>
      </c>
      <c r="G76" s="248">
        <v>42494</v>
      </c>
      <c r="H76" s="12" t="s">
        <v>405</v>
      </c>
      <c r="I76" s="12" t="s">
        <v>95</v>
      </c>
      <c r="J76" s="248">
        <v>43364</v>
      </c>
      <c r="K76" s="248">
        <v>44454</v>
      </c>
      <c r="L76" s="12" t="s">
        <v>406</v>
      </c>
      <c r="M76" s="249">
        <f t="shared" ca="1" si="5"/>
        <v>8</v>
      </c>
      <c r="N76" s="249">
        <f t="shared" ca="1" si="6"/>
        <v>6</v>
      </c>
      <c r="O76" s="249">
        <f t="shared" ca="1" si="7"/>
        <v>3</v>
      </c>
      <c r="P76" s="282">
        <v>7</v>
      </c>
      <c r="Q76" s="282">
        <v>10</v>
      </c>
      <c r="R76" s="282">
        <v>0</v>
      </c>
      <c r="S76" s="282"/>
      <c r="T76" s="283">
        <v>28.5</v>
      </c>
      <c r="U76" s="283">
        <v>0.5</v>
      </c>
      <c r="V76" s="283"/>
      <c r="W76" s="283">
        <v>0</v>
      </c>
      <c r="X76" s="284">
        <v>1</v>
      </c>
      <c r="Y76" s="285">
        <v>7</v>
      </c>
      <c r="Z76" s="253">
        <f>+SUM(Tabla13456[[#This Row],[FITO KGR. DECOMISADO]:[ACUI KGR. DECOMISADO]])</f>
        <v>29</v>
      </c>
      <c r="AA76" s="254">
        <v>0.5</v>
      </c>
      <c r="AB76" s="12" t="s">
        <v>162</v>
      </c>
      <c r="AC76" s="12" t="s">
        <v>41</v>
      </c>
      <c r="AD76" s="19"/>
      <c r="AE76" s="20"/>
      <c r="AF76" s="20"/>
      <c r="AG76" s="20"/>
      <c r="AH76" s="20"/>
    </row>
    <row r="77" spans="1:34" ht="114.75" customHeight="1" x14ac:dyDescent="0.25">
      <c r="A77" s="12" t="s">
        <v>385</v>
      </c>
      <c r="B77" s="29" t="s">
        <v>358</v>
      </c>
      <c r="C77" s="286" t="s">
        <v>407</v>
      </c>
      <c r="D77" s="29" t="s">
        <v>408</v>
      </c>
      <c r="E77" s="29" t="s">
        <v>408</v>
      </c>
      <c r="F77" s="29" t="s">
        <v>212</v>
      </c>
      <c r="G77" s="266">
        <v>42015</v>
      </c>
      <c r="H77" s="29" t="s">
        <v>409</v>
      </c>
      <c r="I77" s="29" t="s">
        <v>89</v>
      </c>
      <c r="J77" s="266">
        <v>42884</v>
      </c>
      <c r="K77" s="266">
        <v>42884</v>
      </c>
      <c r="L77" s="29" t="s">
        <v>410</v>
      </c>
      <c r="M77" s="249">
        <f t="shared" ca="1" si="5"/>
        <v>9</v>
      </c>
      <c r="N77" s="249">
        <f t="shared" ca="1" si="6"/>
        <v>7</v>
      </c>
      <c r="O77" s="249">
        <f t="shared" ca="1" si="7"/>
        <v>7</v>
      </c>
      <c r="P77" s="260"/>
      <c r="Q77" s="260"/>
      <c r="R77" s="260"/>
      <c r="S77" s="260"/>
      <c r="T77" s="261"/>
      <c r="U77" s="261"/>
      <c r="V77" s="261"/>
      <c r="W77" s="261"/>
      <c r="X77" s="267"/>
      <c r="Y77" s="263"/>
      <c r="Z77" s="253">
        <f>+SUM(Tabla13456[[#This Row],[FITO KGR. DECOMISADO]:[ACUI KGR. DECOMISADO]])</f>
        <v>0</v>
      </c>
      <c r="AA77" s="268">
        <v>1</v>
      </c>
      <c r="AB77" s="29" t="s">
        <v>41</v>
      </c>
      <c r="AC77" s="29" t="s">
        <v>41</v>
      </c>
      <c r="AD77" s="43"/>
      <c r="AE77" s="36"/>
      <c r="AF77" s="36"/>
      <c r="AG77" s="36"/>
      <c r="AH77" s="36"/>
    </row>
    <row r="78" spans="1:34" ht="114.75" customHeight="1" x14ac:dyDescent="0.25">
      <c r="A78" s="29" t="s">
        <v>385</v>
      </c>
      <c r="B78" s="29" t="s">
        <v>358</v>
      </c>
      <c r="C78" s="286" t="s">
        <v>407</v>
      </c>
      <c r="D78" s="292" t="s">
        <v>411</v>
      </c>
      <c r="E78" s="292" t="s">
        <v>411</v>
      </c>
      <c r="F78" s="292" t="s">
        <v>412</v>
      </c>
      <c r="G78" s="303">
        <v>42626</v>
      </c>
      <c r="H78" s="292" t="s">
        <v>413</v>
      </c>
      <c r="I78" s="29" t="s">
        <v>55</v>
      </c>
      <c r="J78" s="266">
        <v>43087</v>
      </c>
      <c r="K78" s="266">
        <v>43087</v>
      </c>
      <c r="L78" s="29" t="s">
        <v>414</v>
      </c>
      <c r="M78" s="249">
        <f t="shared" ca="1" si="5"/>
        <v>8</v>
      </c>
      <c r="N78" s="249">
        <f t="shared" ca="1" si="6"/>
        <v>7</v>
      </c>
      <c r="O78" s="249">
        <f t="shared" ca="1" si="7"/>
        <v>7</v>
      </c>
      <c r="P78" s="260"/>
      <c r="Q78" s="260"/>
      <c r="R78" s="260"/>
      <c r="S78" s="260"/>
      <c r="T78" s="261"/>
      <c r="U78" s="261"/>
      <c r="V78" s="261"/>
      <c r="W78" s="261"/>
      <c r="X78" s="267"/>
      <c r="Y78" s="263"/>
      <c r="Z78" s="253">
        <f>+SUM(Tabla13456[[#This Row],[FITO KGR. DECOMISADO]:[ACUI KGR. DECOMISADO]])</f>
        <v>0</v>
      </c>
      <c r="AA78" s="268">
        <v>1</v>
      </c>
      <c r="AB78" s="29" t="s">
        <v>41</v>
      </c>
      <c r="AC78" s="29" t="s">
        <v>41</v>
      </c>
      <c r="AD78" s="43"/>
      <c r="AE78" s="36"/>
      <c r="AF78" s="36"/>
      <c r="AG78" s="36"/>
      <c r="AH78" s="36"/>
    </row>
    <row r="79" spans="1:34" ht="114.75" customHeight="1" x14ac:dyDescent="0.25">
      <c r="A79" s="12" t="s">
        <v>385</v>
      </c>
      <c r="B79" s="29" t="s">
        <v>358</v>
      </c>
      <c r="C79" s="286" t="s">
        <v>407</v>
      </c>
      <c r="D79" s="29" t="s">
        <v>415</v>
      </c>
      <c r="E79" s="29" t="s">
        <v>415</v>
      </c>
      <c r="F79" s="29" t="s">
        <v>246</v>
      </c>
      <c r="G79" s="266">
        <v>43341</v>
      </c>
      <c r="H79" s="29" t="s">
        <v>416</v>
      </c>
      <c r="I79" s="29" t="s">
        <v>203</v>
      </c>
      <c r="J79" s="266">
        <v>43815</v>
      </c>
      <c r="K79" s="266">
        <v>43815</v>
      </c>
      <c r="L79" s="29" t="s">
        <v>417</v>
      </c>
      <c r="M79" s="249">
        <f t="shared" ca="1" si="5"/>
        <v>6</v>
      </c>
      <c r="N79" s="249">
        <f t="shared" ca="1" si="6"/>
        <v>5</v>
      </c>
      <c r="O79" s="249">
        <f t="shared" ca="1" si="7"/>
        <v>5</v>
      </c>
      <c r="P79" s="260">
        <v>53</v>
      </c>
      <c r="Q79" s="260">
        <v>59</v>
      </c>
      <c r="R79" s="260">
        <v>2</v>
      </c>
      <c r="S79" s="260"/>
      <c r="T79" s="261">
        <v>75</v>
      </c>
      <c r="U79" s="261">
        <v>11</v>
      </c>
      <c r="V79" s="261"/>
      <c r="W79" s="261">
        <v>0</v>
      </c>
      <c r="X79" s="267">
        <v>1</v>
      </c>
      <c r="Y79" s="263">
        <v>53</v>
      </c>
      <c r="Z79" s="253">
        <f>+SUM(Tabla13456[[#This Row],[FITO KGR. DECOMISADO]:[ACUI KGR. DECOMISADO]])</f>
        <v>86</v>
      </c>
      <c r="AA79" s="268">
        <v>1</v>
      </c>
      <c r="AB79" s="29" t="s">
        <v>41</v>
      </c>
      <c r="AC79" s="29" t="s">
        <v>41</v>
      </c>
      <c r="AD79" s="43"/>
      <c r="AE79" s="36"/>
      <c r="AF79" s="36"/>
      <c r="AG79" s="36"/>
      <c r="AH79" s="36"/>
    </row>
    <row r="80" spans="1:34" ht="114.75" customHeight="1" x14ac:dyDescent="0.25">
      <c r="A80" s="12" t="s">
        <v>385</v>
      </c>
      <c r="B80" s="29" t="s">
        <v>418</v>
      </c>
      <c r="C80" s="286" t="s">
        <v>419</v>
      </c>
      <c r="D80" s="29" t="s">
        <v>420</v>
      </c>
      <c r="E80" s="40" t="s">
        <v>420</v>
      </c>
      <c r="F80" s="29" t="s">
        <v>421</v>
      </c>
      <c r="G80" s="266">
        <v>41122</v>
      </c>
      <c r="H80" s="29" t="s">
        <v>422</v>
      </c>
      <c r="I80" s="29" t="s">
        <v>423</v>
      </c>
      <c r="J80" s="266">
        <v>41547</v>
      </c>
      <c r="K80" s="266">
        <v>44375</v>
      </c>
      <c r="L80" s="29" t="s">
        <v>424</v>
      </c>
      <c r="M80" s="249">
        <f t="shared" ca="1" si="5"/>
        <v>12</v>
      </c>
      <c r="N80" s="249">
        <f t="shared" ca="1" si="6"/>
        <v>11</v>
      </c>
      <c r="O80" s="249">
        <f t="shared" ca="1" si="7"/>
        <v>3</v>
      </c>
      <c r="P80" s="260">
        <v>0</v>
      </c>
      <c r="Q80" s="260">
        <v>0</v>
      </c>
      <c r="R80" s="260">
        <v>0</v>
      </c>
      <c r="S80" s="260"/>
      <c r="T80" s="261">
        <v>0</v>
      </c>
      <c r="U80" s="261">
        <v>0</v>
      </c>
      <c r="V80" s="261"/>
      <c r="W80" s="261">
        <v>0</v>
      </c>
      <c r="X80" s="267"/>
      <c r="Y80" s="263">
        <v>0</v>
      </c>
      <c r="Z80" s="253">
        <f>+SUM(Tabla13456[[#This Row],[FITO KGR. DECOMISADO]:[ACUI KGR. DECOMISADO]])</f>
        <v>0</v>
      </c>
      <c r="AA80" s="268">
        <v>0.22222222222222221</v>
      </c>
      <c r="AB80" s="29" t="s">
        <v>293</v>
      </c>
      <c r="AC80" s="29" t="s">
        <v>41</v>
      </c>
      <c r="AD80" s="43"/>
      <c r="AE80" s="36"/>
      <c r="AF80" s="36"/>
      <c r="AG80" s="36"/>
      <c r="AH80" s="36"/>
    </row>
    <row r="81" spans="1:34" ht="114.75" customHeight="1" x14ac:dyDescent="0.25">
      <c r="A81" s="12" t="s">
        <v>385</v>
      </c>
      <c r="B81" s="12" t="s">
        <v>425</v>
      </c>
      <c r="C81" s="291" t="s">
        <v>426</v>
      </c>
      <c r="D81" s="12" t="s">
        <v>427</v>
      </c>
      <c r="E81" s="12" t="s">
        <v>427</v>
      </c>
      <c r="F81" s="12" t="s">
        <v>428</v>
      </c>
      <c r="G81" s="248">
        <v>41796</v>
      </c>
      <c r="H81" s="12" t="s">
        <v>429</v>
      </c>
      <c r="I81" s="12" t="s">
        <v>55</v>
      </c>
      <c r="J81" s="248">
        <v>42282</v>
      </c>
      <c r="K81" s="248">
        <v>42282</v>
      </c>
      <c r="L81" s="12" t="s">
        <v>430</v>
      </c>
      <c r="M81" s="249">
        <f t="shared" ca="1" si="5"/>
        <v>10</v>
      </c>
      <c r="N81" s="249">
        <f t="shared" ca="1" si="6"/>
        <v>9</v>
      </c>
      <c r="O81" s="249">
        <f t="shared" ca="1" si="7"/>
        <v>9</v>
      </c>
      <c r="P81" s="282">
        <v>4</v>
      </c>
      <c r="Q81" s="282">
        <v>5</v>
      </c>
      <c r="R81" s="282">
        <v>0</v>
      </c>
      <c r="S81" s="282"/>
      <c r="T81" s="283">
        <v>0</v>
      </c>
      <c r="U81" s="283">
        <v>0</v>
      </c>
      <c r="V81" s="283"/>
      <c r="W81" s="283">
        <v>0</v>
      </c>
      <c r="X81" s="284">
        <v>1</v>
      </c>
      <c r="Y81" s="285">
        <v>4</v>
      </c>
      <c r="Z81" s="253">
        <f>+SUM(Tabla13456[[#This Row],[FITO KGR. DECOMISADO]:[ACUI KGR. DECOMISADO]])</f>
        <v>0</v>
      </c>
      <c r="AA81" s="254">
        <v>1</v>
      </c>
      <c r="AB81" s="12" t="s">
        <v>41</v>
      </c>
      <c r="AC81" s="12" t="s">
        <v>82</v>
      </c>
      <c r="AD81" s="19" t="s">
        <v>431</v>
      </c>
      <c r="AE81" s="20"/>
      <c r="AF81" s="20"/>
      <c r="AG81" s="20"/>
      <c r="AH81" s="20"/>
    </row>
    <row r="82" spans="1:34" ht="123" customHeight="1" x14ac:dyDescent="0.25">
      <c r="A82" s="69" t="s">
        <v>385</v>
      </c>
      <c r="B82" s="48" t="s">
        <v>425</v>
      </c>
      <c r="C82" s="304" t="s">
        <v>426</v>
      </c>
      <c r="D82" s="48" t="s">
        <v>432</v>
      </c>
      <c r="E82" s="296" t="s">
        <v>432</v>
      </c>
      <c r="F82" s="48" t="s">
        <v>433</v>
      </c>
      <c r="G82" s="259">
        <v>43250</v>
      </c>
      <c r="H82" s="48" t="s">
        <v>434</v>
      </c>
      <c r="I82" s="48" t="s">
        <v>39</v>
      </c>
      <c r="J82" s="259">
        <v>44088</v>
      </c>
      <c r="K82" s="259">
        <v>44088</v>
      </c>
      <c r="L82" s="48" t="s">
        <v>435</v>
      </c>
      <c r="M82" s="249">
        <f t="shared" ca="1" si="5"/>
        <v>6</v>
      </c>
      <c r="N82" s="249">
        <f t="shared" ca="1" si="6"/>
        <v>4</v>
      </c>
      <c r="O82" s="249">
        <f t="shared" ca="1" si="7"/>
        <v>4</v>
      </c>
      <c r="P82" s="297">
        <v>4</v>
      </c>
      <c r="Q82" s="298">
        <v>3</v>
      </c>
      <c r="R82" s="298">
        <v>0</v>
      </c>
      <c r="S82" s="298"/>
      <c r="T82" s="299">
        <v>5.5</v>
      </c>
      <c r="U82" s="299">
        <v>0</v>
      </c>
      <c r="V82" s="300"/>
      <c r="W82" s="301"/>
      <c r="X82" s="265">
        <v>1</v>
      </c>
      <c r="Y82" s="301">
        <v>4</v>
      </c>
      <c r="Z82" s="264">
        <v>5.5</v>
      </c>
      <c r="AA82" s="265">
        <v>1</v>
      </c>
      <c r="AB82" s="265" t="s">
        <v>41</v>
      </c>
      <c r="AC82" s="265" t="s">
        <v>82</v>
      </c>
      <c r="AD82" s="35" t="s">
        <v>436</v>
      </c>
      <c r="AE82" s="36"/>
      <c r="AF82" s="36"/>
      <c r="AG82" s="36"/>
      <c r="AH82" s="36"/>
    </row>
    <row r="83" spans="1:34" ht="123" customHeight="1" x14ac:dyDescent="0.25">
      <c r="A83" s="69"/>
      <c r="B83" s="48"/>
      <c r="C83" s="304" t="s">
        <v>437</v>
      </c>
      <c r="D83" s="48" t="s">
        <v>438</v>
      </c>
      <c r="E83" s="296"/>
      <c r="F83" s="48" t="s">
        <v>456</v>
      </c>
      <c r="G83" s="191">
        <v>44207</v>
      </c>
      <c r="H83" s="190" t="s">
        <v>454</v>
      </c>
      <c r="I83" s="192" t="s">
        <v>64</v>
      </c>
      <c r="J83" s="191">
        <v>44753</v>
      </c>
      <c r="K83" s="259">
        <v>44879</v>
      </c>
      <c r="L83" s="69" t="s">
        <v>455</v>
      </c>
      <c r="M83" s="249">
        <f t="shared" ca="1" si="5"/>
        <v>3</v>
      </c>
      <c r="N83" s="249">
        <f t="shared" ca="1" si="6"/>
        <v>2</v>
      </c>
      <c r="O83" s="249">
        <f t="shared" ca="1" si="7"/>
        <v>2</v>
      </c>
      <c r="P83" s="297">
        <v>69</v>
      </c>
      <c r="Q83" s="298">
        <v>36</v>
      </c>
      <c r="R83" s="298">
        <v>32</v>
      </c>
      <c r="S83" s="298">
        <v>1</v>
      </c>
      <c r="T83" s="299">
        <v>45.51</v>
      </c>
      <c r="U83" s="299">
        <v>30.763000000000005</v>
      </c>
      <c r="V83" s="300">
        <v>0</v>
      </c>
      <c r="W83" s="301">
        <v>2</v>
      </c>
      <c r="X83" s="265">
        <v>0.971830985915493</v>
      </c>
      <c r="Y83" s="301">
        <v>71</v>
      </c>
      <c r="Z83" s="264">
        <f>+SUM(Tabla13456[[#This Row],[FITO KGR. DECOMISADO]:[ACUI KGR. DECOMISADO]])</f>
        <v>76.272999999999996</v>
      </c>
      <c r="AA83" s="265"/>
      <c r="AB83" s="265"/>
      <c r="AC83" s="265"/>
      <c r="AD83" s="35"/>
      <c r="AE83" s="36"/>
      <c r="AF83" s="36"/>
      <c r="AG83" s="36"/>
      <c r="AH83" s="36"/>
    </row>
    <row r="84" spans="1:34" ht="123" customHeight="1" x14ac:dyDescent="0.25">
      <c r="A84" s="305" t="s">
        <v>34</v>
      </c>
      <c r="B84" s="94" t="s">
        <v>439</v>
      </c>
      <c r="C84" s="306" t="s">
        <v>440</v>
      </c>
      <c r="D84" s="8" t="s">
        <v>441</v>
      </c>
      <c r="E84" s="296"/>
      <c r="F84" s="259"/>
      <c r="G84" s="259">
        <v>44046</v>
      </c>
      <c r="H84" s="48" t="s">
        <v>442</v>
      </c>
      <c r="I84" s="259" t="s">
        <v>64</v>
      </c>
      <c r="J84" s="259">
        <v>44776</v>
      </c>
      <c r="K84" s="259">
        <v>44848</v>
      </c>
      <c r="L84" s="48" t="s">
        <v>443</v>
      </c>
      <c r="M84" s="249">
        <f t="shared" ca="1" si="5"/>
        <v>4</v>
      </c>
      <c r="N84" s="249">
        <f t="shared" ca="1" si="6"/>
        <v>2</v>
      </c>
      <c r="O84" s="249">
        <f t="shared" ca="1" si="7"/>
        <v>2</v>
      </c>
      <c r="P84" s="307">
        <v>33</v>
      </c>
      <c r="Q84" s="307">
        <v>14</v>
      </c>
      <c r="R84" s="307">
        <v>18</v>
      </c>
      <c r="S84" s="307">
        <v>1</v>
      </c>
      <c r="T84" s="308">
        <v>7.27</v>
      </c>
      <c r="U84" s="308">
        <v>17.010000000000002</v>
      </c>
      <c r="V84" s="308">
        <v>0.1</v>
      </c>
      <c r="W84" s="308">
        <v>16</v>
      </c>
      <c r="X84" s="309">
        <v>0.67346938775510201</v>
      </c>
      <c r="Y84" s="310">
        <v>49</v>
      </c>
      <c r="Z84" s="264">
        <f>+SUM(Tabla13456[[#This Row],[FITO KGR. DECOMISADO]:[ACUI KGR. DECOMISADO]])</f>
        <v>24.380000000000003</v>
      </c>
      <c r="AA84" s="265"/>
      <c r="AB84" s="265"/>
      <c r="AC84" s="265"/>
      <c r="AD84" s="35"/>
      <c r="AE84" s="36"/>
      <c r="AF84" s="36"/>
      <c r="AG84" s="36"/>
      <c r="AH84" s="36"/>
    </row>
    <row r="85" spans="1:34" ht="123" customHeight="1" x14ac:dyDescent="0.25">
      <c r="A85" s="69"/>
      <c r="B85" s="48"/>
      <c r="C85" s="304"/>
      <c r="D85" s="48"/>
      <c r="E85" s="296"/>
      <c r="F85" s="259"/>
      <c r="G85" s="259"/>
      <c r="H85" s="48"/>
      <c r="I85" s="259"/>
      <c r="J85" s="259"/>
      <c r="K85" s="259"/>
      <c r="L85" s="48"/>
      <c r="M85" s="300"/>
      <c r="N85" s="300"/>
      <c r="O85" s="300"/>
      <c r="P85" s="297"/>
      <c r="Q85" s="298"/>
      <c r="R85" s="298"/>
      <c r="S85" s="298"/>
      <c r="T85" s="299"/>
      <c r="U85" s="299"/>
      <c r="V85" s="300"/>
      <c r="W85" s="301"/>
      <c r="X85" s="265"/>
      <c r="Y85" s="301"/>
      <c r="Z85" s="264">
        <f>+SUM(Tabla13456[[#This Row],[FITO KGR. DECOMISADO]:[ACUI KGR. DECOMISADO]])</f>
        <v>0</v>
      </c>
      <c r="AA85" s="265"/>
      <c r="AB85" s="265"/>
      <c r="AC85" s="265"/>
      <c r="AD85" s="35"/>
      <c r="AE85" s="36"/>
      <c r="AF85" s="36"/>
      <c r="AG85" s="36"/>
      <c r="AH85" s="36"/>
    </row>
    <row r="86" spans="1:34" ht="123" customHeight="1" x14ac:dyDescent="0.25">
      <c r="A86" s="69"/>
      <c r="B86" s="48"/>
      <c r="C86" s="304"/>
      <c r="D86" s="48"/>
      <c r="E86" s="296"/>
      <c r="F86" s="259"/>
      <c r="G86" s="259"/>
      <c r="H86" s="48"/>
      <c r="I86" s="259"/>
      <c r="J86" s="259"/>
      <c r="K86" s="259"/>
      <c r="L86" s="48"/>
      <c r="M86" s="300"/>
      <c r="N86" s="300"/>
      <c r="O86" s="300"/>
      <c r="P86" s="297"/>
      <c r="Q86" s="298"/>
      <c r="R86" s="298"/>
      <c r="S86" s="298"/>
      <c r="T86" s="299"/>
      <c r="U86" s="299"/>
      <c r="V86" s="300"/>
      <c r="W86" s="301"/>
      <c r="X86" s="265"/>
      <c r="Y86" s="301"/>
      <c r="Z86" s="264">
        <f>+SUM(Tabla13456[[#This Row],[FITO KGR. DECOMISADO]:[ACUI KGR. DECOMISADO]])</f>
        <v>0</v>
      </c>
      <c r="AA86" s="265"/>
      <c r="AB86" s="265"/>
      <c r="AC86" s="265"/>
      <c r="AD86" s="35"/>
      <c r="AE86" s="36"/>
      <c r="AF86" s="36"/>
      <c r="AG86" s="36"/>
      <c r="AH86" s="36"/>
    </row>
    <row r="87" spans="1:34" ht="123" customHeight="1" x14ac:dyDescent="0.25">
      <c r="A87" s="69"/>
      <c r="B87" s="48"/>
      <c r="C87" s="304"/>
      <c r="D87" s="48"/>
      <c r="E87" s="296"/>
      <c r="F87" s="259"/>
      <c r="G87" s="259"/>
      <c r="H87" s="48"/>
      <c r="I87" s="259"/>
      <c r="J87" s="259"/>
      <c r="K87" s="259"/>
      <c r="L87" s="48"/>
      <c r="M87" s="300"/>
      <c r="N87" s="300"/>
      <c r="O87" s="300"/>
      <c r="P87" s="297"/>
      <c r="Q87" s="298"/>
      <c r="R87" s="298"/>
      <c r="S87" s="298"/>
      <c r="T87" s="299"/>
      <c r="U87" s="299"/>
      <c r="V87" s="300"/>
      <c r="W87" s="301"/>
      <c r="X87" s="265"/>
      <c r="Y87" s="301"/>
      <c r="Z87" s="264">
        <f>+SUM(Tabla13456[[#This Row],[FITO KGR. DECOMISADO]:[ACUI KGR. DECOMISADO]])</f>
        <v>0</v>
      </c>
      <c r="AA87" s="265"/>
      <c r="AB87" s="265"/>
      <c r="AC87" s="265"/>
      <c r="AD87" s="35"/>
      <c r="AE87" s="36"/>
      <c r="AF87" s="36"/>
      <c r="AG87" s="36"/>
      <c r="AH87" s="36"/>
    </row>
    <row r="88" spans="1:34" ht="123" customHeight="1" x14ac:dyDescent="0.25">
      <c r="A88" s="69"/>
      <c r="B88" s="48"/>
      <c r="C88" s="304"/>
      <c r="D88" s="48"/>
      <c r="E88" s="296"/>
      <c r="F88" s="259"/>
      <c r="G88" s="259"/>
      <c r="H88" s="48"/>
      <c r="I88" s="259"/>
      <c r="J88" s="259"/>
      <c r="K88" s="259"/>
      <c r="L88" s="48"/>
      <c r="M88" s="300"/>
      <c r="N88" s="300"/>
      <c r="O88" s="300"/>
      <c r="P88" s="297"/>
      <c r="Q88" s="298"/>
      <c r="R88" s="298"/>
      <c r="S88" s="298"/>
      <c r="T88" s="299"/>
      <c r="U88" s="299"/>
      <c r="V88" s="300"/>
      <c r="W88" s="301"/>
      <c r="X88" s="265"/>
      <c r="Y88" s="301"/>
      <c r="Z88" s="264">
        <f>+SUM(Tabla13456[[#This Row],[FITO KGR. DECOMISADO]:[ACUI KGR. DECOMISADO]])</f>
        <v>0</v>
      </c>
      <c r="AA88" s="265"/>
      <c r="AB88" s="265"/>
      <c r="AC88" s="265"/>
      <c r="AD88" s="35"/>
      <c r="AE88" s="36"/>
      <c r="AF88" s="36"/>
      <c r="AG88" s="36"/>
      <c r="AH88" s="36"/>
    </row>
    <row r="89" spans="1:34" ht="123" customHeight="1" x14ac:dyDescent="0.25">
      <c r="A89" s="69"/>
      <c r="B89" s="48"/>
      <c r="C89" s="304"/>
      <c r="D89" s="48"/>
      <c r="E89" s="296"/>
      <c r="F89" s="259"/>
      <c r="G89" s="259"/>
      <c r="H89" s="48"/>
      <c r="I89" s="259"/>
      <c r="J89" s="259"/>
      <c r="K89" s="259"/>
      <c r="L89" s="48"/>
      <c r="M89" s="300"/>
      <c r="N89" s="300"/>
      <c r="O89" s="300"/>
      <c r="P89" s="297"/>
      <c r="Q89" s="298"/>
      <c r="R89" s="298"/>
      <c r="S89" s="298"/>
      <c r="T89" s="299"/>
      <c r="U89" s="299"/>
      <c r="V89" s="300"/>
      <c r="W89" s="301"/>
      <c r="X89" s="265"/>
      <c r="Y89" s="301"/>
      <c r="Z89" s="264">
        <f>+SUM(Tabla13456[[#This Row],[FITO KGR. DECOMISADO]:[ACUI KGR. DECOMISADO]])</f>
        <v>0</v>
      </c>
      <c r="AA89" s="265"/>
      <c r="AB89" s="265"/>
      <c r="AC89" s="265"/>
      <c r="AD89" s="35"/>
      <c r="AE89" s="36"/>
      <c r="AF89" s="36"/>
      <c r="AG89" s="36"/>
      <c r="AH89" s="36"/>
    </row>
    <row r="90" spans="1:34" ht="123" customHeight="1" x14ac:dyDescent="0.25">
      <c r="A90" s="69"/>
      <c r="B90" s="48"/>
      <c r="C90" s="304"/>
      <c r="D90" s="48"/>
      <c r="E90" s="296"/>
      <c r="F90" s="259"/>
      <c r="G90" s="259"/>
      <c r="H90" s="48"/>
      <c r="I90" s="259"/>
      <c r="J90" s="259"/>
      <c r="K90" s="259"/>
      <c r="L90" s="48"/>
      <c r="M90" s="300"/>
      <c r="N90" s="300"/>
      <c r="O90" s="300"/>
      <c r="P90" s="297"/>
      <c r="Q90" s="298"/>
      <c r="R90" s="298"/>
      <c r="S90" s="298"/>
      <c r="T90" s="299"/>
      <c r="U90" s="299"/>
      <c r="V90" s="300"/>
      <c r="W90" s="301"/>
      <c r="X90" s="265"/>
      <c r="Y90" s="301"/>
      <c r="Z90" s="264">
        <f>+SUM(Tabla13456[[#This Row],[FITO KGR. DECOMISADO]:[ACUI KGR. DECOMISADO]])</f>
        <v>0</v>
      </c>
      <c r="AA90" s="265"/>
      <c r="AB90" s="265"/>
      <c r="AC90" s="265"/>
      <c r="AD90" s="35"/>
      <c r="AE90" s="36"/>
      <c r="AF90" s="36"/>
      <c r="AG90" s="36"/>
      <c r="AH90" s="36"/>
    </row>
    <row r="91" spans="1:34" ht="123" customHeight="1" x14ac:dyDescent="0.25">
      <c r="A91" s="69"/>
      <c r="B91" s="48"/>
      <c r="C91" s="304"/>
      <c r="D91" s="48"/>
      <c r="E91" s="296"/>
      <c r="F91" s="259"/>
      <c r="G91" s="259"/>
      <c r="H91" s="48"/>
      <c r="I91" s="259"/>
      <c r="J91" s="259"/>
      <c r="K91" s="259"/>
      <c r="L91" s="48"/>
      <c r="M91" s="300"/>
      <c r="N91" s="300"/>
      <c r="O91" s="300"/>
      <c r="P91" s="297"/>
      <c r="Q91" s="298"/>
      <c r="R91" s="298"/>
      <c r="S91" s="298"/>
      <c r="T91" s="299"/>
      <c r="U91" s="299"/>
      <c r="V91" s="300"/>
      <c r="W91" s="301"/>
      <c r="X91" s="265"/>
      <c r="Y91" s="301"/>
      <c r="Z91" s="264">
        <f>+SUM(Tabla13456[[#This Row],[FITO KGR. DECOMISADO]:[ACUI KGR. DECOMISADO]])</f>
        <v>0</v>
      </c>
      <c r="AA91" s="265"/>
      <c r="AB91" s="265"/>
      <c r="AC91" s="265"/>
      <c r="AD91" s="35"/>
      <c r="AE91" s="36"/>
      <c r="AF91" s="36"/>
      <c r="AG91" s="36"/>
      <c r="AH91" s="36"/>
    </row>
    <row r="92" spans="1:34" ht="123" customHeight="1" x14ac:dyDescent="0.25">
      <c r="A92" s="69"/>
      <c r="B92" s="48"/>
      <c r="C92" s="304"/>
      <c r="D92" s="48"/>
      <c r="E92" s="296"/>
      <c r="F92" s="259"/>
      <c r="G92" s="259"/>
      <c r="H92" s="48"/>
      <c r="I92" s="259"/>
      <c r="J92" s="259"/>
      <c r="K92" s="259"/>
      <c r="L92" s="48"/>
      <c r="M92" s="300"/>
      <c r="N92" s="300"/>
      <c r="O92" s="300"/>
      <c r="P92" s="297"/>
      <c r="Q92" s="298"/>
      <c r="R92" s="298"/>
      <c r="S92" s="298"/>
      <c r="T92" s="299"/>
      <c r="U92" s="299"/>
      <c r="V92" s="300"/>
      <c r="W92" s="301"/>
      <c r="X92" s="265"/>
      <c r="Y92" s="301"/>
      <c r="Z92" s="264">
        <f>+SUM(Tabla13456[[#This Row],[FITO KGR. DECOMISADO]:[ACUI KGR. DECOMISADO]])</f>
        <v>0</v>
      </c>
      <c r="AA92" s="265"/>
      <c r="AB92" s="265"/>
      <c r="AC92" s="265"/>
      <c r="AD92" s="35"/>
      <c r="AE92" s="36"/>
      <c r="AF92" s="36"/>
      <c r="AG92" s="36"/>
      <c r="AH92" s="36"/>
    </row>
    <row r="93" spans="1:34" ht="18" x14ac:dyDescent="0.25">
      <c r="A93" s="305"/>
      <c r="B93" s="94"/>
      <c r="C93" s="306"/>
      <c r="D93" s="94"/>
      <c r="E93" s="296"/>
      <c r="F93" s="259"/>
      <c r="G93" s="259"/>
      <c r="H93" s="48"/>
      <c r="I93" s="259"/>
      <c r="J93" s="259"/>
      <c r="K93" s="259"/>
      <c r="L93" s="48"/>
      <c r="M93" s="300"/>
      <c r="N93" s="300"/>
      <c r="O93" s="300"/>
      <c r="P93" s="297">
        <f t="shared" ref="P93:W93" si="8">+SUM(P2:P81)</f>
        <v>17214</v>
      </c>
      <c r="Q93" s="297">
        <f t="shared" si="8"/>
        <v>9846</v>
      </c>
      <c r="R93" s="297">
        <f t="shared" si="8"/>
        <v>7295</v>
      </c>
      <c r="S93" s="297">
        <f t="shared" si="8"/>
        <v>90</v>
      </c>
      <c r="T93" s="297">
        <f t="shared" si="8"/>
        <v>6492.0719999999992</v>
      </c>
      <c r="U93" s="297">
        <f t="shared" si="8"/>
        <v>3808.0488974000004</v>
      </c>
      <c r="V93" s="297">
        <f t="shared" si="8"/>
        <v>18.639999999999997</v>
      </c>
      <c r="W93" s="297">
        <f t="shared" si="8"/>
        <v>1623</v>
      </c>
      <c r="X93" s="265">
        <f>+Tabla13456[[#This Row],[MARCAJES POSITIVOS]]/Tabla13456[[#This Row],[EQUIPAJES MARCADOS  ]]</f>
        <v>0.91383978340500083</v>
      </c>
      <c r="Y93" s="297">
        <f>+SUM(Y2:Y81)</f>
        <v>18837</v>
      </c>
      <c r="Z93" s="311">
        <f>+SUM(Tabla13456[[#This Row],[FITO KGR. DECOMISADO]:[ACUI KGR. DECOMISADO]])</f>
        <v>10318.7608974</v>
      </c>
      <c r="AA93" s="265"/>
      <c r="AB93" s="265"/>
      <c r="AC93" s="265"/>
      <c r="AD93" s="169"/>
      <c r="AE93" s="170"/>
      <c r="AF93" s="170"/>
      <c r="AG93" s="36"/>
      <c r="AH93" s="36"/>
    </row>
    <row r="94" spans="1:34" ht="18" x14ac:dyDescent="0.25">
      <c r="E94" s="296"/>
      <c r="F94" s="259"/>
      <c r="G94" s="259"/>
      <c r="H94" s="48"/>
      <c r="I94" s="259"/>
      <c r="J94" s="259"/>
      <c r="K94" s="259"/>
      <c r="L94" s="48"/>
      <c r="M94" s="300"/>
      <c r="N94" s="300"/>
      <c r="O94" s="300"/>
      <c r="P94" s="297"/>
      <c r="Q94" s="298"/>
      <c r="R94" s="298"/>
      <c r="S94" s="298"/>
      <c r="T94" s="299"/>
      <c r="U94" s="299"/>
      <c r="V94" s="300"/>
      <c r="W94" s="301"/>
      <c r="X94" s="265"/>
      <c r="Y94" s="301"/>
      <c r="Z94" s="311">
        <f>+SUM(Tabla13456[[#This Row],[FITO KGR. DECOMISADO]:[ACUI KGR. DECOMISADO]])</f>
        <v>0</v>
      </c>
      <c r="AA94" s="265"/>
      <c r="AB94" s="265"/>
      <c r="AC94" s="265"/>
      <c r="AD94" s="169"/>
      <c r="AE94" s="170"/>
      <c r="AF94" s="170"/>
      <c r="AG94" s="36"/>
      <c r="AH94" s="36"/>
    </row>
    <row r="95" spans="1:34" ht="18" x14ac:dyDescent="0.25">
      <c r="E95" s="296"/>
      <c r="F95" s="259"/>
      <c r="G95" s="259"/>
      <c r="H95" s="48"/>
      <c r="I95" s="259"/>
      <c r="J95" s="259"/>
      <c r="K95" s="259"/>
      <c r="L95" s="48"/>
      <c r="M95" s="300"/>
      <c r="N95" s="300"/>
      <c r="O95" s="300"/>
      <c r="P95" s="297"/>
      <c r="Q95" s="298"/>
      <c r="R95" s="298"/>
      <c r="S95" s="298"/>
      <c r="T95" s="299"/>
      <c r="U95" s="299"/>
      <c r="V95" s="300"/>
      <c r="W95" s="301"/>
      <c r="X95" s="265"/>
      <c r="Y95" s="301"/>
      <c r="Z95" s="311">
        <f>+SUM(Tabla13456[[#This Row],[FITO KGR. DECOMISADO]:[ACUI KGR. DECOMISADO]])</f>
        <v>0</v>
      </c>
      <c r="AA95" s="265"/>
      <c r="AB95" s="265"/>
      <c r="AC95" s="265"/>
      <c r="AD95" s="169"/>
      <c r="AE95" s="170"/>
      <c r="AF95" s="170"/>
      <c r="AG95" s="36"/>
      <c r="AH95" s="36"/>
    </row>
    <row r="96" spans="1:34" ht="18" x14ac:dyDescent="0.25">
      <c r="E96" s="296"/>
      <c r="F96" s="259"/>
      <c r="G96" s="259"/>
      <c r="H96" s="48"/>
      <c r="I96" s="259"/>
      <c r="J96" s="259"/>
      <c r="K96" s="259"/>
      <c r="L96" s="48"/>
      <c r="M96" s="300"/>
      <c r="N96" s="300"/>
      <c r="O96" s="300"/>
      <c r="P96" s="297"/>
      <c r="Q96" s="298"/>
      <c r="R96" s="298"/>
      <c r="S96" s="298"/>
      <c r="T96" s="299"/>
      <c r="U96" s="299"/>
      <c r="V96" s="300"/>
      <c r="W96" s="301"/>
      <c r="X96" s="265"/>
      <c r="Y96" s="301"/>
      <c r="Z96" s="311">
        <f>+SUM(Tabla13456[[#This Row],[FITO KGR. DECOMISADO]:[ACUI KGR. DECOMISADO]])</f>
        <v>0</v>
      </c>
      <c r="AA96" s="265"/>
      <c r="AB96" s="265"/>
      <c r="AC96" s="265"/>
      <c r="AD96" s="169"/>
      <c r="AE96" s="170"/>
      <c r="AF96" s="170"/>
      <c r="AG96" s="36"/>
      <c r="AH96" s="36"/>
    </row>
    <row r="97" spans="5:34" ht="18" x14ac:dyDescent="0.25">
      <c r="E97" s="296"/>
      <c r="F97" s="259"/>
      <c r="G97" s="259"/>
      <c r="H97" s="48"/>
      <c r="I97" s="259"/>
      <c r="J97" s="259"/>
      <c r="K97" s="259"/>
      <c r="L97" s="48"/>
      <c r="M97" s="300"/>
      <c r="N97" s="300"/>
      <c r="O97" s="300"/>
      <c r="P97" s="297"/>
      <c r="Q97" s="298"/>
      <c r="R97" s="298"/>
      <c r="S97" s="298"/>
      <c r="T97" s="299"/>
      <c r="U97" s="299"/>
      <c r="V97" s="300"/>
      <c r="W97" s="301"/>
      <c r="X97" s="265"/>
      <c r="Y97" s="301"/>
      <c r="Z97" s="311">
        <f>+SUM(Tabla13456[[#This Row],[FITO KGR. DECOMISADO]:[ACUI KGR. DECOMISADO]])</f>
        <v>0</v>
      </c>
      <c r="AA97" s="265"/>
      <c r="AB97" s="265"/>
      <c r="AC97" s="265"/>
      <c r="AD97" s="169"/>
      <c r="AE97" s="170"/>
      <c r="AF97" s="170"/>
      <c r="AG97" s="36"/>
      <c r="AH97" s="36"/>
    </row>
    <row r="98" spans="5:34" ht="18" x14ac:dyDescent="0.25">
      <c r="E98" s="296"/>
      <c r="F98" s="259"/>
      <c r="G98" s="259"/>
      <c r="H98" s="48"/>
      <c r="I98" s="259"/>
      <c r="J98" s="259"/>
      <c r="K98" s="259"/>
      <c r="L98" s="48"/>
      <c r="M98" s="300"/>
      <c r="N98" s="300"/>
      <c r="O98" s="300"/>
      <c r="P98" s="297"/>
      <c r="Q98" s="298"/>
      <c r="R98" s="298"/>
      <c r="S98" s="298"/>
      <c r="T98" s="299"/>
      <c r="U98" s="299"/>
      <c r="V98" s="300"/>
      <c r="W98" s="301"/>
      <c r="X98" s="265"/>
      <c r="Y98" s="301"/>
      <c r="Z98" s="311">
        <f>+SUM(Tabla13456[[#This Row],[FITO KGR. DECOMISADO]:[ACUI KGR. DECOMISADO]])</f>
        <v>0</v>
      </c>
      <c r="AA98" s="265"/>
      <c r="AB98" s="265"/>
      <c r="AC98" s="265"/>
      <c r="AD98" s="169"/>
      <c r="AE98" s="170"/>
      <c r="AF98" s="170"/>
      <c r="AG98" s="36"/>
      <c r="AH98" s="36"/>
    </row>
    <row r="99" spans="5:34" ht="18" x14ac:dyDescent="0.25">
      <c r="E99" s="296"/>
      <c r="F99" s="259"/>
      <c r="G99" s="259"/>
      <c r="H99" s="48"/>
      <c r="I99" s="259"/>
      <c r="J99" s="259"/>
      <c r="K99" s="259"/>
      <c r="L99" s="48"/>
      <c r="M99" s="300"/>
      <c r="N99" s="300"/>
      <c r="O99" s="300"/>
      <c r="P99" s="297"/>
      <c r="Q99" s="298"/>
      <c r="R99" s="298"/>
      <c r="S99" s="298"/>
      <c r="T99" s="299"/>
      <c r="U99" s="299"/>
      <c r="V99" s="300"/>
      <c r="W99" s="301"/>
      <c r="X99" s="265"/>
      <c r="Y99" s="301"/>
      <c r="Z99" s="311">
        <f>+SUM(Tabla13456[[#This Row],[FITO KGR. DECOMISADO]:[ACUI KGR. DECOMISADO]])</f>
        <v>0</v>
      </c>
      <c r="AA99" s="265"/>
      <c r="AB99" s="265"/>
      <c r="AC99" s="265"/>
      <c r="AD99" s="169"/>
      <c r="AE99" s="170"/>
      <c r="AF99" s="170"/>
      <c r="AG99" s="36"/>
      <c r="AH99" s="36"/>
    </row>
    <row r="100" spans="5:34" ht="18" x14ac:dyDescent="0.25">
      <c r="E100" s="296"/>
      <c r="F100" s="259"/>
      <c r="G100" s="259"/>
      <c r="H100" s="48"/>
      <c r="I100" s="259"/>
      <c r="J100" s="259"/>
      <c r="K100" s="259"/>
      <c r="L100" s="48"/>
      <c r="M100" s="300"/>
      <c r="N100" s="300"/>
      <c r="O100" s="300"/>
      <c r="P100" s="297"/>
      <c r="Q100" s="298"/>
      <c r="R100" s="298"/>
      <c r="S100" s="298"/>
      <c r="T100" s="299"/>
      <c r="U100" s="299"/>
      <c r="V100" s="300"/>
      <c r="W100" s="301"/>
      <c r="X100" s="265"/>
      <c r="Y100" s="301"/>
      <c r="Z100" s="311">
        <f>+SUM(Tabla13456[[#This Row],[FITO KGR. DECOMISADO]:[ACUI KGR. DECOMISADO]])</f>
        <v>0</v>
      </c>
      <c r="AA100" s="265"/>
      <c r="AB100" s="265"/>
      <c r="AC100" s="265"/>
      <c r="AD100" s="169"/>
      <c r="AE100" s="170"/>
      <c r="AF100" s="170"/>
      <c r="AG100" s="36"/>
      <c r="AH100" s="36"/>
    </row>
    <row r="101" spans="5:34" ht="18" x14ac:dyDescent="0.25">
      <c r="E101" s="296"/>
      <c r="F101" s="259"/>
      <c r="G101" s="259"/>
      <c r="H101" s="48"/>
      <c r="I101" s="259"/>
      <c r="J101" s="259"/>
      <c r="K101" s="259"/>
      <c r="L101" s="48"/>
      <c r="M101" s="300"/>
      <c r="N101" s="300"/>
      <c r="O101" s="300"/>
      <c r="P101" s="297"/>
      <c r="Q101" s="298"/>
      <c r="R101" s="298"/>
      <c r="S101" s="298"/>
      <c r="T101" s="299"/>
      <c r="U101" s="299"/>
      <c r="V101" s="300"/>
      <c r="W101" s="301"/>
      <c r="X101" s="265"/>
      <c r="Y101" s="301"/>
      <c r="Z101" s="311">
        <f>+SUM(Tabla13456[[#This Row],[FITO KGR. DECOMISADO]:[ACUI KGR. DECOMISADO]])</f>
        <v>0</v>
      </c>
      <c r="AA101" s="265"/>
      <c r="AB101" s="265"/>
      <c r="AC101" s="265"/>
      <c r="AD101" s="169"/>
      <c r="AE101" s="170"/>
      <c r="AF101" s="170"/>
      <c r="AG101" s="36"/>
      <c r="AH101" s="36"/>
    </row>
    <row r="102" spans="5:34" ht="18" x14ac:dyDescent="0.25">
      <c r="E102" s="296"/>
      <c r="F102" s="259"/>
      <c r="G102" s="259"/>
      <c r="H102" s="48"/>
      <c r="I102" s="259"/>
      <c r="J102" s="259"/>
      <c r="K102" s="259"/>
      <c r="L102" s="48"/>
      <c r="M102" s="300"/>
      <c r="N102" s="300"/>
      <c r="O102" s="300"/>
      <c r="P102" s="297"/>
      <c r="Q102" s="298"/>
      <c r="R102" s="298"/>
      <c r="S102" s="298"/>
      <c r="T102" s="299"/>
      <c r="U102" s="299"/>
      <c r="V102" s="300"/>
      <c r="W102" s="301"/>
      <c r="X102" s="265"/>
      <c r="Y102" s="301"/>
      <c r="Z102" s="311">
        <f>+SUM(Tabla13456[[#This Row],[FITO KGR. DECOMISADO]:[ACUI KGR. DECOMISADO]])</f>
        <v>0</v>
      </c>
      <c r="AA102" s="265"/>
      <c r="AB102" s="265"/>
      <c r="AC102" s="265"/>
      <c r="AD102" s="169"/>
      <c r="AE102" s="170"/>
      <c r="AF102" s="170"/>
      <c r="AG102" s="36"/>
      <c r="AH102" s="36"/>
    </row>
    <row r="103" spans="5:34" ht="18" x14ac:dyDescent="0.25">
      <c r="E103" s="296"/>
      <c r="F103" s="259"/>
      <c r="G103" s="259"/>
      <c r="H103" s="48"/>
      <c r="I103" s="259"/>
      <c r="J103" s="259"/>
      <c r="K103" s="259"/>
      <c r="L103" s="48"/>
      <c r="M103" s="300"/>
      <c r="N103" s="300"/>
      <c r="O103" s="300"/>
      <c r="P103" s="297"/>
      <c r="Q103" s="298"/>
      <c r="R103" s="298"/>
      <c r="S103" s="298"/>
      <c r="T103" s="299"/>
      <c r="U103" s="299"/>
      <c r="V103" s="300"/>
      <c r="W103" s="301"/>
      <c r="X103" s="265"/>
      <c r="Y103" s="301"/>
      <c r="Z103" s="311">
        <f>+SUM(Tabla13456[[#This Row],[FITO KGR. DECOMISADO]:[ACUI KGR. DECOMISADO]])</f>
        <v>0</v>
      </c>
      <c r="AA103" s="265"/>
      <c r="AB103" s="265"/>
      <c r="AC103" s="265"/>
      <c r="AD103" s="169"/>
      <c r="AE103" s="170"/>
      <c r="AF103" s="170"/>
      <c r="AG103" s="36"/>
      <c r="AH103" s="36"/>
    </row>
    <row r="104" spans="5:34" ht="18" x14ac:dyDescent="0.25">
      <c r="E104" s="296"/>
      <c r="F104" s="259"/>
      <c r="G104" s="259"/>
      <c r="H104" s="48"/>
      <c r="I104" s="259"/>
      <c r="J104" s="259"/>
      <c r="K104" s="259"/>
      <c r="L104" s="48"/>
      <c r="M104" s="300"/>
      <c r="N104" s="300"/>
      <c r="O104" s="300"/>
      <c r="P104" s="297"/>
      <c r="Q104" s="298"/>
      <c r="R104" s="298"/>
      <c r="S104" s="298"/>
      <c r="T104" s="299"/>
      <c r="U104" s="299"/>
      <c r="V104" s="300"/>
      <c r="W104" s="301"/>
      <c r="X104" s="265"/>
      <c r="Y104" s="301"/>
      <c r="Z104" s="311">
        <f>+SUM(Tabla13456[[#This Row],[FITO KGR. DECOMISADO]:[ACUI KGR. DECOMISADO]])</f>
        <v>0</v>
      </c>
      <c r="AA104" s="265"/>
      <c r="AB104" s="265"/>
      <c r="AC104" s="265"/>
      <c r="AD104" s="169"/>
      <c r="AE104" s="170"/>
      <c r="AF104" s="170"/>
      <c r="AG104" s="36"/>
      <c r="AH104" s="36"/>
    </row>
    <row r="105" spans="5:34" ht="18" x14ac:dyDescent="0.25">
      <c r="E105" s="296"/>
      <c r="F105" s="259"/>
      <c r="G105" s="259"/>
      <c r="H105" s="48"/>
      <c r="I105" s="259"/>
      <c r="J105" s="259"/>
      <c r="K105" s="259"/>
      <c r="L105" s="48"/>
      <c r="M105" s="300"/>
      <c r="N105" s="300"/>
      <c r="O105" s="300"/>
      <c r="P105" s="297"/>
      <c r="Q105" s="298"/>
      <c r="R105" s="298"/>
      <c r="S105" s="298"/>
      <c r="T105" s="299"/>
      <c r="U105" s="299"/>
      <c r="V105" s="300"/>
      <c r="W105" s="301"/>
      <c r="X105" s="265"/>
      <c r="Y105" s="301"/>
      <c r="Z105" s="311">
        <f>+SUM(Tabla13456[[#This Row],[FITO KGR. DECOMISADO]:[ACUI KGR. DECOMISADO]])</f>
        <v>0</v>
      </c>
      <c r="AA105" s="265"/>
      <c r="AB105" s="265"/>
      <c r="AC105" s="265"/>
      <c r="AD105" s="169"/>
      <c r="AE105" s="170"/>
      <c r="AF105" s="170"/>
      <c r="AG105" s="36"/>
      <c r="AH105" s="36"/>
    </row>
    <row r="106" spans="5:34" ht="18" x14ac:dyDescent="0.25">
      <c r="E106" s="296"/>
      <c r="F106" s="259"/>
      <c r="G106" s="259"/>
      <c r="H106" s="48"/>
      <c r="I106" s="259"/>
      <c r="J106" s="259"/>
      <c r="K106" s="259"/>
      <c r="L106" s="48"/>
      <c r="M106" s="300"/>
      <c r="N106" s="300"/>
      <c r="O106" s="300"/>
      <c r="P106" s="297"/>
      <c r="Q106" s="298"/>
      <c r="R106" s="298"/>
      <c r="S106" s="298"/>
      <c r="T106" s="299"/>
      <c r="U106" s="299"/>
      <c r="V106" s="300"/>
      <c r="W106" s="301"/>
      <c r="X106" s="265"/>
      <c r="Y106" s="301"/>
      <c r="Z106" s="311">
        <f>+SUM(Tabla13456[[#This Row],[FITO KGR. DECOMISADO]:[ACUI KGR. DECOMISADO]])</f>
        <v>0</v>
      </c>
      <c r="AA106" s="265"/>
      <c r="AB106" s="265"/>
      <c r="AC106" s="265"/>
      <c r="AD106" s="169"/>
      <c r="AE106" s="170"/>
      <c r="AF106" s="170"/>
      <c r="AG106" s="36"/>
      <c r="AH106" s="36"/>
    </row>
    <row r="107" spans="5:34" ht="18" x14ac:dyDescent="0.25">
      <c r="E107" s="296"/>
      <c r="F107" s="259"/>
      <c r="G107" s="259"/>
      <c r="H107" s="48"/>
      <c r="I107" s="259"/>
      <c r="J107" s="259"/>
      <c r="K107" s="259"/>
      <c r="L107" s="48"/>
      <c r="M107" s="300"/>
      <c r="N107" s="300"/>
      <c r="O107" s="300"/>
      <c r="P107" s="297"/>
      <c r="Q107" s="298"/>
      <c r="R107" s="298"/>
      <c r="S107" s="298"/>
      <c r="T107" s="299"/>
      <c r="U107" s="299"/>
      <c r="V107" s="300"/>
      <c r="W107" s="301"/>
      <c r="X107" s="265"/>
      <c r="Y107" s="301"/>
      <c r="Z107" s="311">
        <f>+SUM(Tabla13456[[#This Row],[FITO KGR. DECOMISADO]:[ACUI KGR. DECOMISADO]])</f>
        <v>0</v>
      </c>
      <c r="AA107" s="265"/>
      <c r="AB107" s="265"/>
      <c r="AC107" s="265"/>
      <c r="AD107" s="169"/>
      <c r="AE107" s="170"/>
      <c r="AF107" s="170"/>
      <c r="AG107" s="36"/>
      <c r="AH107" s="36"/>
    </row>
    <row r="108" spans="5:34" ht="18" x14ac:dyDescent="0.25">
      <c r="E108" s="296"/>
      <c r="F108" s="259"/>
      <c r="G108" s="259"/>
      <c r="H108" s="48"/>
      <c r="I108" s="259"/>
      <c r="J108" s="259"/>
      <c r="K108" s="259"/>
      <c r="L108" s="48"/>
      <c r="M108" s="300"/>
      <c r="N108" s="300"/>
      <c r="O108" s="300"/>
      <c r="P108" s="297"/>
      <c r="Q108" s="298"/>
      <c r="R108" s="298"/>
      <c r="S108" s="298"/>
      <c r="T108" s="299"/>
      <c r="U108" s="299"/>
      <c r="V108" s="300"/>
      <c r="W108" s="301"/>
      <c r="X108" s="265"/>
      <c r="Y108" s="301"/>
      <c r="Z108" s="311">
        <f>+SUM(Tabla13456[[#This Row],[FITO KGR. DECOMISADO]:[ACUI KGR. DECOMISADO]])</f>
        <v>0</v>
      </c>
      <c r="AA108" s="265"/>
      <c r="AB108" s="265"/>
      <c r="AC108" s="265"/>
      <c r="AD108" s="169"/>
      <c r="AE108" s="170"/>
      <c r="AF108" s="170"/>
      <c r="AG108" s="36"/>
      <c r="AH108" s="36"/>
    </row>
    <row r="109" spans="5:34" ht="18" x14ac:dyDescent="0.25">
      <c r="E109" s="296"/>
      <c r="F109" s="259"/>
      <c r="G109" s="259"/>
      <c r="H109" s="48"/>
      <c r="I109" s="259"/>
      <c r="J109" s="259"/>
      <c r="K109" s="259"/>
      <c r="L109" s="48"/>
      <c r="M109" s="300"/>
      <c r="N109" s="300"/>
      <c r="O109" s="300"/>
      <c r="P109" s="297"/>
      <c r="Q109" s="298"/>
      <c r="R109" s="298"/>
      <c r="S109" s="298"/>
      <c r="T109" s="299"/>
      <c r="U109" s="299"/>
      <c r="V109" s="300"/>
      <c r="W109" s="301"/>
      <c r="X109" s="265"/>
      <c r="Y109" s="301"/>
      <c r="Z109" s="311">
        <f>+SUM(Tabla13456[[#This Row],[FITO KGR. DECOMISADO]:[ACUI KGR. DECOMISADO]])</f>
        <v>0</v>
      </c>
      <c r="AA109" s="265"/>
      <c r="AB109" s="265"/>
      <c r="AC109" s="265"/>
      <c r="AD109" s="169"/>
      <c r="AE109" s="170"/>
      <c r="AF109" s="170"/>
      <c r="AG109" s="36"/>
      <c r="AH109" s="36"/>
    </row>
    <row r="110" spans="5:34" ht="18" x14ac:dyDescent="0.25">
      <c r="E110" s="296"/>
      <c r="F110" s="259"/>
      <c r="G110" s="259"/>
      <c r="H110" s="48"/>
      <c r="I110" s="259"/>
      <c r="J110" s="259"/>
      <c r="K110" s="259"/>
      <c r="L110" s="48"/>
      <c r="M110" s="300"/>
      <c r="N110" s="300"/>
      <c r="O110" s="300"/>
      <c r="P110" s="297"/>
      <c r="Q110" s="298"/>
      <c r="R110" s="298"/>
      <c r="S110" s="298"/>
      <c r="T110" s="299"/>
      <c r="U110" s="299"/>
      <c r="V110" s="300"/>
      <c r="W110" s="301"/>
      <c r="X110" s="265"/>
      <c r="Y110" s="301"/>
      <c r="Z110" s="311">
        <f>+SUM(Tabla13456[[#This Row],[FITO KGR. DECOMISADO]:[ACUI KGR. DECOMISADO]])</f>
        <v>0</v>
      </c>
      <c r="AA110" s="265"/>
      <c r="AB110" s="265"/>
      <c r="AC110" s="265"/>
      <c r="AD110" s="169"/>
      <c r="AE110" s="170"/>
      <c r="AF110" s="170"/>
      <c r="AG110" s="36"/>
      <c r="AH110" s="36"/>
    </row>
    <row r="111" spans="5:34" ht="18" x14ac:dyDescent="0.25">
      <c r="E111" s="296"/>
      <c r="F111" s="259"/>
      <c r="G111" s="259"/>
      <c r="H111" s="48"/>
      <c r="I111" s="259"/>
      <c r="J111" s="259"/>
      <c r="K111" s="259"/>
      <c r="L111" s="48"/>
      <c r="M111" s="300"/>
      <c r="N111" s="300"/>
      <c r="O111" s="300"/>
      <c r="P111" s="297"/>
      <c r="Q111" s="298"/>
      <c r="R111" s="298"/>
      <c r="S111" s="298"/>
      <c r="T111" s="299"/>
      <c r="U111" s="299"/>
      <c r="V111" s="300"/>
      <c r="W111" s="301"/>
      <c r="X111" s="265"/>
      <c r="Y111" s="301"/>
      <c r="Z111" s="311">
        <f>+SUM(Tabla13456[[#This Row],[FITO KGR. DECOMISADO]:[ACUI KGR. DECOMISADO]])</f>
        <v>0</v>
      </c>
      <c r="AA111" s="265"/>
      <c r="AB111" s="265"/>
      <c r="AC111" s="265"/>
      <c r="AD111" s="169"/>
      <c r="AE111" s="170"/>
      <c r="AF111" s="170"/>
      <c r="AG111" s="36"/>
      <c r="AH111" s="36"/>
    </row>
    <row r="112" spans="5:34" ht="18" x14ac:dyDescent="0.25">
      <c r="E112" s="296"/>
      <c r="F112" s="259"/>
      <c r="G112" s="259"/>
      <c r="H112" s="48"/>
      <c r="I112" s="259"/>
      <c r="J112" s="259"/>
      <c r="K112" s="259"/>
      <c r="L112" s="48"/>
      <c r="M112" s="300"/>
      <c r="N112" s="300"/>
      <c r="O112" s="300"/>
      <c r="P112" s="297"/>
      <c r="Q112" s="298"/>
      <c r="R112" s="298"/>
      <c r="S112" s="298"/>
      <c r="T112" s="299"/>
      <c r="U112" s="299"/>
      <c r="V112" s="300"/>
      <c r="W112" s="301"/>
      <c r="X112" s="265"/>
      <c r="Y112" s="301"/>
      <c r="Z112" s="311">
        <f>+SUM(Tabla13456[[#This Row],[FITO KGR. DECOMISADO]:[ACUI KGR. DECOMISADO]])</f>
        <v>0</v>
      </c>
      <c r="AA112" s="265"/>
      <c r="AB112" s="265"/>
      <c r="AC112" s="265"/>
      <c r="AD112" s="169"/>
      <c r="AE112" s="170"/>
      <c r="AF112" s="170"/>
      <c r="AG112" s="36"/>
      <c r="AH112" s="36"/>
    </row>
    <row r="113" spans="5:34" ht="18" x14ac:dyDescent="0.25">
      <c r="E113" s="296"/>
      <c r="F113" s="259"/>
      <c r="G113" s="259"/>
      <c r="H113" s="48"/>
      <c r="I113" s="259"/>
      <c r="J113" s="259"/>
      <c r="K113" s="259"/>
      <c r="L113" s="48"/>
      <c r="M113" s="300"/>
      <c r="N113" s="300"/>
      <c r="O113" s="300"/>
      <c r="P113" s="297"/>
      <c r="Q113" s="298"/>
      <c r="R113" s="298"/>
      <c r="S113" s="298"/>
      <c r="T113" s="299"/>
      <c r="U113" s="299"/>
      <c r="V113" s="300"/>
      <c r="W113" s="301"/>
      <c r="X113" s="265"/>
      <c r="Y113" s="301"/>
      <c r="Z113" s="311">
        <f>+SUM(Tabla13456[[#This Row],[FITO KGR. DECOMISADO]:[ACUI KGR. DECOMISADO]])</f>
        <v>0</v>
      </c>
      <c r="AA113" s="265"/>
      <c r="AB113" s="265"/>
      <c r="AC113" s="265"/>
      <c r="AD113" s="169"/>
      <c r="AE113" s="170"/>
      <c r="AF113" s="170"/>
      <c r="AG113" s="36"/>
      <c r="AH113" s="36"/>
    </row>
    <row r="114" spans="5:34" ht="18" x14ac:dyDescent="0.25">
      <c r="E114" s="296"/>
      <c r="F114" s="259"/>
      <c r="G114" s="259"/>
      <c r="H114" s="48"/>
      <c r="I114" s="259"/>
      <c r="J114" s="259"/>
      <c r="K114" s="259"/>
      <c r="L114" s="48"/>
      <c r="M114" s="300"/>
      <c r="N114" s="300"/>
      <c r="O114" s="300"/>
      <c r="P114" s="297"/>
      <c r="Q114" s="298"/>
      <c r="R114" s="298"/>
      <c r="S114" s="298"/>
      <c r="T114" s="299"/>
      <c r="U114" s="299"/>
      <c r="V114" s="300"/>
      <c r="W114" s="301"/>
      <c r="X114" s="265"/>
      <c r="Y114" s="301"/>
      <c r="Z114" s="311">
        <f>+SUM(Tabla13456[[#This Row],[FITO KGR. DECOMISADO]:[ACUI KGR. DECOMISADO]])</f>
        <v>0</v>
      </c>
      <c r="AA114" s="265"/>
      <c r="AB114" s="265"/>
      <c r="AC114" s="265"/>
      <c r="AD114" s="169"/>
      <c r="AE114" s="170"/>
      <c r="AF114" s="170"/>
      <c r="AG114" s="36"/>
      <c r="AH114" s="36"/>
    </row>
    <row r="115" spans="5:34" ht="18" x14ac:dyDescent="0.25">
      <c r="E115" s="296"/>
      <c r="F115" s="259"/>
      <c r="G115" s="259"/>
      <c r="H115" s="48"/>
      <c r="I115" s="259"/>
      <c r="J115" s="259"/>
      <c r="K115" s="259"/>
      <c r="L115" s="48"/>
      <c r="M115" s="300"/>
      <c r="N115" s="300"/>
      <c r="O115" s="300"/>
      <c r="P115" s="297"/>
      <c r="Q115" s="298"/>
      <c r="R115" s="298"/>
      <c r="S115" s="298"/>
      <c r="T115" s="299"/>
      <c r="U115" s="299"/>
      <c r="V115" s="300"/>
      <c r="W115" s="301"/>
      <c r="X115" s="265"/>
      <c r="Y115" s="301"/>
      <c r="Z115" s="311">
        <f>+SUM(Tabla13456[[#This Row],[FITO KGR. DECOMISADO]:[ACUI KGR. DECOMISADO]])</f>
        <v>0</v>
      </c>
      <c r="AA115" s="265"/>
      <c r="AB115" s="265"/>
      <c r="AC115" s="265"/>
      <c r="AD115" s="169"/>
      <c r="AE115" s="170"/>
      <c r="AF115" s="170"/>
      <c r="AG115" s="36"/>
      <c r="AH115" s="36"/>
    </row>
    <row r="116" spans="5:34" ht="18" x14ac:dyDescent="0.25">
      <c r="E116" s="296"/>
      <c r="F116" s="259"/>
      <c r="G116" s="259"/>
      <c r="H116" s="48"/>
      <c r="I116" s="259"/>
      <c r="J116" s="259"/>
      <c r="K116" s="259"/>
      <c r="L116" s="48"/>
      <c r="M116" s="300"/>
      <c r="N116" s="300"/>
      <c r="O116" s="300"/>
      <c r="P116" s="297"/>
      <c r="Q116" s="298"/>
      <c r="R116" s="298"/>
      <c r="S116" s="298"/>
      <c r="T116" s="299"/>
      <c r="U116" s="299"/>
      <c r="V116" s="300"/>
      <c r="W116" s="301"/>
      <c r="X116" s="265"/>
      <c r="Y116" s="301"/>
      <c r="Z116" s="311">
        <f>+SUM(Tabla13456[[#This Row],[FITO KGR. DECOMISADO]:[ACUI KGR. DECOMISADO]])</f>
        <v>0</v>
      </c>
      <c r="AA116" s="265"/>
      <c r="AB116" s="265"/>
      <c r="AC116" s="265"/>
      <c r="AD116" s="169"/>
      <c r="AE116" s="170"/>
      <c r="AF116" s="170"/>
      <c r="AG116" s="36"/>
      <c r="AH116" s="36"/>
    </row>
    <row r="117" spans="5:34" ht="18" x14ac:dyDescent="0.25">
      <c r="E117" s="296"/>
      <c r="F117" s="259"/>
      <c r="G117" s="259"/>
      <c r="H117" s="48"/>
      <c r="I117" s="259"/>
      <c r="J117" s="259"/>
      <c r="K117" s="259"/>
      <c r="L117" s="48"/>
      <c r="M117" s="300"/>
      <c r="N117" s="300"/>
      <c r="O117" s="300"/>
      <c r="P117" s="297"/>
      <c r="Q117" s="298"/>
      <c r="R117" s="298"/>
      <c r="S117" s="298"/>
      <c r="T117" s="299"/>
      <c r="U117" s="299"/>
      <c r="V117" s="300"/>
      <c r="W117" s="301"/>
      <c r="X117" s="265"/>
      <c r="Y117" s="301"/>
      <c r="Z117" s="311">
        <f>+SUM(Tabla13456[[#This Row],[FITO KGR. DECOMISADO]:[ACUI KGR. DECOMISADO]])</f>
        <v>0</v>
      </c>
      <c r="AA117" s="265"/>
      <c r="AB117" s="265"/>
      <c r="AC117" s="265"/>
      <c r="AD117" s="169"/>
      <c r="AE117" s="170"/>
      <c r="AF117" s="170"/>
      <c r="AG117" s="36"/>
      <c r="AH117" s="36"/>
    </row>
    <row r="118" spans="5:34" ht="18" x14ac:dyDescent="0.25">
      <c r="E118" s="296"/>
      <c r="F118" s="259"/>
      <c r="G118" s="259"/>
      <c r="H118" s="48"/>
      <c r="I118" s="259"/>
      <c r="J118" s="259"/>
      <c r="K118" s="259"/>
      <c r="L118" s="48"/>
      <c r="M118" s="300"/>
      <c r="N118" s="300"/>
      <c r="O118" s="300"/>
      <c r="P118" s="297"/>
      <c r="Q118" s="298"/>
      <c r="R118" s="298"/>
      <c r="S118" s="298"/>
      <c r="T118" s="299"/>
      <c r="U118" s="299"/>
      <c r="V118" s="300"/>
      <c r="W118" s="301"/>
      <c r="X118" s="265"/>
      <c r="Y118" s="301"/>
      <c r="Z118" s="311">
        <f>+SUM(Tabla13456[[#This Row],[FITO KGR. DECOMISADO]:[ACUI KGR. DECOMISADO]])</f>
        <v>0</v>
      </c>
      <c r="AA118" s="265"/>
      <c r="AB118" s="265"/>
      <c r="AC118" s="265"/>
      <c r="AD118" s="169"/>
      <c r="AE118" s="170"/>
      <c r="AF118" s="170"/>
      <c r="AG118" s="36"/>
      <c r="AH118" s="36"/>
    </row>
    <row r="119" spans="5:34" ht="18" x14ac:dyDescent="0.25">
      <c r="E119" s="296"/>
      <c r="F119" s="259"/>
      <c r="G119" s="259"/>
      <c r="H119" s="48"/>
      <c r="I119" s="259"/>
      <c r="J119" s="259"/>
      <c r="K119" s="259"/>
      <c r="L119" s="48"/>
      <c r="M119" s="300"/>
      <c r="N119" s="300"/>
      <c r="O119" s="300"/>
      <c r="P119" s="297"/>
      <c r="Q119" s="298"/>
      <c r="R119" s="298"/>
      <c r="S119" s="298"/>
      <c r="T119" s="299"/>
      <c r="U119" s="299"/>
      <c r="V119" s="300"/>
      <c r="W119" s="301"/>
      <c r="X119" s="265"/>
      <c r="Y119" s="301"/>
      <c r="Z119" s="311">
        <f>+SUM(Tabla13456[[#This Row],[FITO KGR. DECOMISADO]:[ACUI KGR. DECOMISADO]])</f>
        <v>0</v>
      </c>
      <c r="AA119" s="265"/>
      <c r="AB119" s="265"/>
      <c r="AC119" s="265"/>
      <c r="AD119" s="169"/>
      <c r="AE119" s="170"/>
      <c r="AF119" s="170"/>
      <c r="AG119" s="36"/>
      <c r="AH119" s="36"/>
    </row>
    <row r="120" spans="5:34" ht="18" x14ac:dyDescent="0.25">
      <c r="E120" s="296"/>
      <c r="F120" s="259"/>
      <c r="G120" s="259"/>
      <c r="H120" s="48"/>
      <c r="I120" s="259"/>
      <c r="J120" s="259"/>
      <c r="K120" s="259"/>
      <c r="L120" s="48"/>
      <c r="M120" s="300"/>
      <c r="N120" s="300"/>
      <c r="O120" s="300"/>
      <c r="P120" s="297"/>
      <c r="Q120" s="298"/>
      <c r="R120" s="298"/>
      <c r="S120" s="298"/>
      <c r="T120" s="299"/>
      <c r="U120" s="299"/>
      <c r="V120" s="300"/>
      <c r="W120" s="301"/>
      <c r="X120" s="265"/>
      <c r="Y120" s="301"/>
      <c r="Z120" s="311">
        <f>+SUM(Tabla13456[[#This Row],[FITO KGR. DECOMISADO]:[ACUI KGR. DECOMISADO]])</f>
        <v>0</v>
      </c>
      <c r="AA120" s="265"/>
      <c r="AB120" s="265"/>
      <c r="AC120" s="265"/>
      <c r="AD120" s="169"/>
      <c r="AE120" s="170"/>
      <c r="AF120" s="170"/>
      <c r="AG120" s="36"/>
      <c r="AH120" s="36"/>
    </row>
    <row r="121" spans="5:34" ht="18" x14ac:dyDescent="0.25">
      <c r="E121" s="296"/>
      <c r="F121" s="259"/>
      <c r="G121" s="259"/>
      <c r="H121" s="48"/>
      <c r="I121" s="259"/>
      <c r="J121" s="259"/>
      <c r="K121" s="259"/>
      <c r="L121" s="48"/>
      <c r="M121" s="300"/>
      <c r="N121" s="300"/>
      <c r="O121" s="300"/>
      <c r="P121" s="297"/>
      <c r="Q121" s="298"/>
      <c r="R121" s="298"/>
      <c r="S121" s="298"/>
      <c r="T121" s="299"/>
      <c r="U121" s="299"/>
      <c r="V121" s="300"/>
      <c r="W121" s="301"/>
      <c r="X121" s="265"/>
      <c r="Y121" s="301"/>
      <c r="Z121" s="311">
        <f>+SUM(Tabla13456[[#This Row],[FITO KGR. DECOMISADO]:[ACUI KGR. DECOMISADO]])</f>
        <v>0</v>
      </c>
      <c r="AA121" s="265"/>
      <c r="AB121" s="265"/>
      <c r="AC121" s="265"/>
      <c r="AD121" s="169"/>
      <c r="AE121" s="170"/>
      <c r="AF121" s="170"/>
      <c r="AG121" s="36"/>
      <c r="AH121" s="36"/>
    </row>
    <row r="122" spans="5:34" ht="18" x14ac:dyDescent="0.25">
      <c r="E122" s="296"/>
      <c r="F122" s="259"/>
      <c r="G122" s="259"/>
      <c r="H122" s="48"/>
      <c r="I122" s="259"/>
      <c r="J122" s="259"/>
      <c r="K122" s="259"/>
      <c r="L122" s="48"/>
      <c r="M122" s="300"/>
      <c r="N122" s="300"/>
      <c r="O122" s="300"/>
      <c r="P122" s="297"/>
      <c r="Q122" s="298"/>
      <c r="R122" s="298"/>
      <c r="S122" s="298"/>
      <c r="T122" s="299"/>
      <c r="U122" s="299"/>
      <c r="V122" s="300"/>
      <c r="W122" s="301"/>
      <c r="X122" s="265"/>
      <c r="Y122" s="301"/>
      <c r="Z122" s="311">
        <f>+SUM(Tabla13456[[#This Row],[FITO KGR. DECOMISADO]:[ACUI KGR. DECOMISADO]])</f>
        <v>0</v>
      </c>
      <c r="AA122" s="265"/>
      <c r="AB122" s="265"/>
      <c r="AC122" s="265"/>
      <c r="AD122" s="169"/>
      <c r="AE122" s="170"/>
      <c r="AF122" s="170"/>
      <c r="AG122" s="36"/>
      <c r="AH122" s="36"/>
    </row>
    <row r="123" spans="5:34" ht="18" x14ac:dyDescent="0.25">
      <c r="E123" s="296"/>
      <c r="F123" s="259"/>
      <c r="G123" s="259"/>
      <c r="H123" s="48"/>
      <c r="I123" s="259"/>
      <c r="J123" s="259"/>
      <c r="K123" s="259"/>
      <c r="L123" s="48"/>
      <c r="M123" s="300"/>
      <c r="N123" s="300"/>
      <c r="O123" s="300"/>
      <c r="P123" s="297"/>
      <c r="Q123" s="298"/>
      <c r="R123" s="298"/>
      <c r="S123" s="298"/>
      <c r="T123" s="299"/>
      <c r="U123" s="299"/>
      <c r="V123" s="300"/>
      <c r="W123" s="301"/>
      <c r="X123" s="265"/>
      <c r="Y123" s="301"/>
      <c r="Z123" s="311">
        <f>+SUM(Tabla13456[[#This Row],[FITO KGR. DECOMISADO]:[ACUI KGR. DECOMISADO]])</f>
        <v>0</v>
      </c>
      <c r="AA123" s="265"/>
      <c r="AB123" s="265"/>
      <c r="AC123" s="265"/>
      <c r="AD123" s="169"/>
      <c r="AE123" s="170"/>
      <c r="AF123" s="170"/>
      <c r="AG123" s="36"/>
      <c r="AH123" s="36"/>
    </row>
    <row r="124" spans="5:34" ht="18" x14ac:dyDescent="0.25">
      <c r="E124" s="296"/>
      <c r="F124" s="259"/>
      <c r="G124" s="259"/>
      <c r="H124" s="48"/>
      <c r="I124" s="259"/>
      <c r="J124" s="259"/>
      <c r="K124" s="259"/>
      <c r="L124" s="48"/>
      <c r="M124" s="300"/>
      <c r="N124" s="300"/>
      <c r="O124" s="300"/>
      <c r="P124" s="297"/>
      <c r="Q124" s="298"/>
      <c r="R124" s="298"/>
      <c r="S124" s="298"/>
      <c r="T124" s="299"/>
      <c r="U124" s="299"/>
      <c r="V124" s="300"/>
      <c r="W124" s="301"/>
      <c r="X124" s="265"/>
      <c r="Y124" s="301"/>
      <c r="Z124" s="311">
        <f>+SUM(Tabla13456[[#This Row],[FITO KGR. DECOMISADO]:[ACUI KGR. DECOMISADO]])</f>
        <v>0</v>
      </c>
      <c r="AA124" s="265"/>
      <c r="AB124" s="265"/>
      <c r="AC124" s="265"/>
      <c r="AD124" s="169"/>
      <c r="AE124" s="170"/>
      <c r="AF124" s="170"/>
      <c r="AG124" s="36"/>
      <c r="AH124" s="36"/>
    </row>
    <row r="125" spans="5:34" ht="18" x14ac:dyDescent="0.25">
      <c r="E125" s="296"/>
      <c r="F125" s="259"/>
      <c r="G125" s="259"/>
      <c r="H125" s="48"/>
      <c r="I125" s="259"/>
      <c r="J125" s="259"/>
      <c r="K125" s="259"/>
      <c r="L125" s="48"/>
      <c r="M125" s="300"/>
      <c r="N125" s="300"/>
      <c r="O125" s="300"/>
      <c r="P125" s="297"/>
      <c r="Q125" s="298"/>
      <c r="R125" s="298"/>
      <c r="S125" s="298"/>
      <c r="T125" s="299"/>
      <c r="U125" s="299"/>
      <c r="V125" s="300"/>
      <c r="W125" s="301"/>
      <c r="X125" s="265"/>
      <c r="Y125" s="301"/>
      <c r="Z125" s="311">
        <f>+SUM(Tabla13456[[#This Row],[FITO KGR. DECOMISADO]:[ACUI KGR. DECOMISADO]])</f>
        <v>0</v>
      </c>
      <c r="AA125" s="265"/>
      <c r="AB125" s="265"/>
      <c r="AC125" s="265"/>
      <c r="AD125" s="169"/>
      <c r="AE125" s="170"/>
      <c r="AF125" s="170"/>
      <c r="AG125" s="36"/>
      <c r="AH125" s="36"/>
    </row>
    <row r="126" spans="5:34" ht="18" x14ac:dyDescent="0.25">
      <c r="E126" s="296"/>
      <c r="F126" s="259"/>
      <c r="G126" s="259"/>
      <c r="H126" s="48"/>
      <c r="I126" s="259"/>
      <c r="J126" s="259"/>
      <c r="K126" s="259"/>
      <c r="L126" s="48"/>
      <c r="M126" s="300"/>
      <c r="N126" s="300"/>
      <c r="O126" s="300"/>
      <c r="P126" s="297"/>
      <c r="Q126" s="298"/>
      <c r="R126" s="298"/>
      <c r="S126" s="298"/>
      <c r="T126" s="299"/>
      <c r="U126" s="299"/>
      <c r="V126" s="300"/>
      <c r="W126" s="301"/>
      <c r="X126" s="265"/>
      <c r="Y126" s="301"/>
      <c r="Z126" s="311">
        <f>+SUM(Tabla13456[[#This Row],[FITO KGR. DECOMISADO]:[ACUI KGR. DECOMISADO]])</f>
        <v>0</v>
      </c>
      <c r="AA126" s="265"/>
      <c r="AB126" s="265"/>
      <c r="AC126" s="265"/>
      <c r="AD126" s="169"/>
      <c r="AE126" s="170"/>
      <c r="AF126" s="170"/>
      <c r="AG126" s="36"/>
      <c r="AH126" s="36"/>
    </row>
    <row r="127" spans="5:34" ht="18" x14ac:dyDescent="0.25">
      <c r="E127" s="296"/>
      <c r="F127" s="259"/>
      <c r="G127" s="259"/>
      <c r="H127" s="48"/>
      <c r="I127" s="259"/>
      <c r="J127" s="259"/>
      <c r="K127" s="259"/>
      <c r="L127" s="48"/>
      <c r="M127" s="300"/>
      <c r="N127" s="300"/>
      <c r="O127" s="300"/>
      <c r="P127" s="297"/>
      <c r="Q127" s="298"/>
      <c r="R127" s="298"/>
      <c r="S127" s="298"/>
      <c r="T127" s="299"/>
      <c r="U127" s="299"/>
      <c r="V127" s="300"/>
      <c r="W127" s="301"/>
      <c r="X127" s="265"/>
      <c r="Y127" s="301"/>
      <c r="Z127" s="311">
        <f>+SUM(Tabla13456[[#This Row],[FITO KGR. DECOMISADO]:[ACUI KGR. DECOMISADO]])</f>
        <v>0</v>
      </c>
      <c r="AA127" s="265"/>
      <c r="AB127" s="265"/>
      <c r="AC127" s="265"/>
      <c r="AD127" s="169"/>
      <c r="AE127" s="170"/>
      <c r="AF127" s="170"/>
      <c r="AG127" s="36"/>
      <c r="AH127" s="36"/>
    </row>
    <row r="128" spans="5:34" ht="18" x14ac:dyDescent="0.25">
      <c r="E128" s="296"/>
      <c r="F128" s="259"/>
      <c r="G128" s="259"/>
      <c r="H128" s="48"/>
      <c r="I128" s="259"/>
      <c r="J128" s="259"/>
      <c r="K128" s="259"/>
      <c r="L128" s="48"/>
      <c r="M128" s="300"/>
      <c r="N128" s="300"/>
      <c r="O128" s="300"/>
      <c r="P128" s="297"/>
      <c r="Q128" s="298"/>
      <c r="R128" s="298"/>
      <c r="S128" s="298"/>
      <c r="T128" s="299"/>
      <c r="U128" s="299"/>
      <c r="V128" s="300"/>
      <c r="W128" s="301"/>
      <c r="X128" s="265"/>
      <c r="Y128" s="301"/>
      <c r="Z128" s="311">
        <f>+SUM(Tabla13456[[#This Row],[FITO KGR. DECOMISADO]:[ACUI KGR. DECOMISADO]])</f>
        <v>0</v>
      </c>
      <c r="AA128" s="265"/>
      <c r="AB128" s="265"/>
      <c r="AC128" s="265"/>
      <c r="AD128" s="169"/>
      <c r="AE128" s="170"/>
      <c r="AF128" s="170"/>
      <c r="AG128" s="36"/>
      <c r="AH128" s="36"/>
    </row>
    <row r="129" spans="5:34" ht="18" x14ac:dyDescent="0.25">
      <c r="E129" s="296"/>
      <c r="F129" s="259"/>
      <c r="G129" s="259"/>
      <c r="H129" s="48"/>
      <c r="I129" s="259"/>
      <c r="J129" s="259"/>
      <c r="K129" s="259"/>
      <c r="L129" s="48"/>
      <c r="M129" s="300"/>
      <c r="N129" s="300"/>
      <c r="O129" s="300"/>
      <c r="P129" s="297"/>
      <c r="Q129" s="298"/>
      <c r="R129" s="298"/>
      <c r="S129" s="298"/>
      <c r="T129" s="299"/>
      <c r="U129" s="299"/>
      <c r="V129" s="300"/>
      <c r="W129" s="301"/>
      <c r="X129" s="265"/>
      <c r="Y129" s="301"/>
      <c r="Z129" s="311">
        <f>+SUM(Tabla13456[[#This Row],[FITO KGR. DECOMISADO]:[ACUI KGR. DECOMISADO]])</f>
        <v>0</v>
      </c>
      <c r="AA129" s="265"/>
      <c r="AB129" s="265"/>
      <c r="AC129" s="265"/>
      <c r="AD129" s="169"/>
      <c r="AE129" s="170"/>
      <c r="AF129" s="170"/>
      <c r="AG129" s="36"/>
      <c r="AH129" s="36"/>
    </row>
    <row r="130" spans="5:34" ht="18" x14ac:dyDescent="0.25">
      <c r="E130" s="296"/>
      <c r="F130" s="259"/>
      <c r="G130" s="259"/>
      <c r="H130" s="48"/>
      <c r="I130" s="259"/>
      <c r="J130" s="259"/>
      <c r="K130" s="259"/>
      <c r="L130" s="48"/>
      <c r="M130" s="300"/>
      <c r="N130" s="300"/>
      <c r="O130" s="300"/>
      <c r="P130" s="297"/>
      <c r="Q130" s="298"/>
      <c r="R130" s="298"/>
      <c r="S130" s="298"/>
      <c r="T130" s="299"/>
      <c r="U130" s="299"/>
      <c r="V130" s="300"/>
      <c r="W130" s="301"/>
      <c r="X130" s="265"/>
      <c r="Y130" s="301"/>
      <c r="Z130" s="311">
        <f>+SUM(Tabla13456[[#This Row],[FITO KGR. DECOMISADO]:[ACUI KGR. DECOMISADO]])</f>
        <v>0</v>
      </c>
      <c r="AA130" s="265"/>
      <c r="AB130" s="265"/>
      <c r="AC130" s="265"/>
      <c r="AD130" s="169"/>
      <c r="AE130" s="170"/>
      <c r="AF130" s="170"/>
      <c r="AG130" s="36"/>
      <c r="AH130" s="36"/>
    </row>
    <row r="131" spans="5:34" ht="18" x14ac:dyDescent="0.25">
      <c r="E131" s="296"/>
      <c r="F131" s="259"/>
      <c r="G131" s="259"/>
      <c r="H131" s="48"/>
      <c r="I131" s="259"/>
      <c r="J131" s="259"/>
      <c r="K131" s="259"/>
      <c r="L131" s="48"/>
      <c r="M131" s="300"/>
      <c r="N131" s="300"/>
      <c r="O131" s="300"/>
      <c r="P131" s="297"/>
      <c r="Q131" s="298"/>
      <c r="R131" s="298"/>
      <c r="S131" s="298"/>
      <c r="T131" s="299"/>
      <c r="U131" s="299"/>
      <c r="V131" s="300"/>
      <c r="W131" s="301"/>
      <c r="X131" s="265"/>
      <c r="Y131" s="301"/>
      <c r="Z131" s="311">
        <f>+SUM(Tabla13456[[#This Row],[FITO KGR. DECOMISADO]:[ACUI KGR. DECOMISADO]])</f>
        <v>0</v>
      </c>
      <c r="AA131" s="265"/>
      <c r="AB131" s="265"/>
      <c r="AC131" s="265"/>
      <c r="AD131" s="169"/>
      <c r="AE131" s="170"/>
      <c r="AF131" s="170"/>
      <c r="AG131" s="36"/>
      <c r="AH131" s="36"/>
    </row>
    <row r="132" spans="5:34" ht="18" x14ac:dyDescent="0.25">
      <c r="E132" s="296"/>
      <c r="F132" s="259"/>
      <c r="G132" s="259"/>
      <c r="H132" s="48"/>
      <c r="I132" s="259"/>
      <c r="J132" s="259"/>
      <c r="K132" s="259"/>
      <c r="L132" s="48"/>
      <c r="M132" s="300"/>
      <c r="N132" s="300"/>
      <c r="O132" s="300"/>
      <c r="P132" s="297"/>
      <c r="Q132" s="298"/>
      <c r="R132" s="298"/>
      <c r="S132" s="298"/>
      <c r="T132" s="299"/>
      <c r="U132" s="299"/>
      <c r="V132" s="300"/>
      <c r="W132" s="301"/>
      <c r="X132" s="265"/>
      <c r="Y132" s="301"/>
      <c r="Z132" s="311">
        <f>+SUM(Tabla13456[[#This Row],[FITO KGR. DECOMISADO]:[ACUI KGR. DECOMISADO]])</f>
        <v>0</v>
      </c>
      <c r="AA132" s="265"/>
      <c r="AB132" s="265"/>
      <c r="AC132" s="265"/>
      <c r="AD132" s="169"/>
      <c r="AE132" s="170"/>
      <c r="AF132" s="170"/>
      <c r="AG132" s="36"/>
      <c r="AH132" s="36"/>
    </row>
    <row r="133" spans="5:34" ht="18" x14ac:dyDescent="0.25">
      <c r="E133" s="296"/>
      <c r="F133" s="259"/>
      <c r="G133" s="259"/>
      <c r="H133" s="48"/>
      <c r="I133" s="259"/>
      <c r="J133" s="259"/>
      <c r="K133" s="259"/>
      <c r="L133" s="48"/>
      <c r="M133" s="300"/>
      <c r="N133" s="300"/>
      <c r="O133" s="300"/>
      <c r="P133" s="297"/>
      <c r="Q133" s="298"/>
      <c r="R133" s="298"/>
      <c r="S133" s="298"/>
      <c r="T133" s="299"/>
      <c r="U133" s="299"/>
      <c r="V133" s="300"/>
      <c r="W133" s="301"/>
      <c r="X133" s="265"/>
      <c r="Y133" s="301"/>
      <c r="Z133" s="311">
        <f>+SUM(Tabla13456[[#This Row],[FITO KGR. DECOMISADO]:[ACUI KGR. DECOMISADO]])</f>
        <v>0</v>
      </c>
      <c r="AA133" s="265"/>
      <c r="AB133" s="265"/>
      <c r="AC133" s="265"/>
      <c r="AD133" s="169"/>
      <c r="AE133" s="170"/>
      <c r="AF133" s="170"/>
      <c r="AG133" s="36"/>
      <c r="AH133" s="36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3"/>
  <sheetViews>
    <sheetView zoomScale="85" zoomScaleNormal="85" workbookViewId="0">
      <pane xSplit="5" ySplit="1" topLeftCell="F82" activePane="bottomRight" state="frozen"/>
      <selection activeCell="H4" sqref="H4"/>
      <selection pane="topRight" activeCell="H4" sqref="H4"/>
      <selection pane="bottomLeft" activeCell="H4" sqref="H4"/>
      <selection pane="bottomRight" activeCell="P76" sqref="P76"/>
    </sheetView>
  </sheetViews>
  <sheetFormatPr baseColWidth="10" defaultRowHeight="18.75" x14ac:dyDescent="0.25"/>
  <cols>
    <col min="1" max="1" width="11.42578125" style="108"/>
    <col min="2" max="2" width="19.5703125" style="108" customWidth="1"/>
    <col min="3" max="3" width="11.42578125" style="108"/>
    <col min="4" max="4" width="26.85546875" style="8" customWidth="1"/>
    <col min="5" max="5" width="27.42578125" style="312" customWidth="1"/>
    <col min="6" max="6" width="17.140625" style="313" customWidth="1"/>
    <col min="7" max="7" width="15.28515625" style="108" customWidth="1"/>
    <col min="8" max="8" width="23.7109375" style="108" customWidth="1"/>
    <col min="9" max="10" width="11.42578125" style="313"/>
    <col min="11" max="11" width="11.42578125" style="108" customWidth="1"/>
    <col min="12" max="12" width="32" style="108" customWidth="1"/>
    <col min="13" max="15" width="11.42578125" style="108"/>
    <col min="16" max="16" width="11.42578125" style="108" customWidth="1"/>
    <col min="17" max="19" width="11.42578125" style="108" hidden="1" customWidth="1"/>
    <col min="20" max="21" width="11.42578125" style="108"/>
    <col min="22" max="22" width="11.42578125" style="314"/>
    <col min="23" max="23" width="11.42578125" style="315"/>
    <col min="24" max="24" width="11.42578125" style="108"/>
    <col min="25" max="25" width="17.7109375" style="108" customWidth="1"/>
    <col min="26" max="26" width="14.5703125" style="108" customWidth="1"/>
    <col min="27" max="27" width="33.140625" style="108" bestFit="1" customWidth="1"/>
    <col min="28" max="29" width="11.42578125" style="108"/>
    <col min="30" max="30" width="22.85546875" style="108" customWidth="1"/>
    <col min="31" max="31" width="27.42578125" style="108" customWidth="1"/>
    <col min="32" max="32" width="33.85546875" style="108" customWidth="1"/>
    <col min="33" max="33" width="28.5703125" style="108" customWidth="1"/>
    <col min="34" max="34" width="34.85546875" style="108" customWidth="1"/>
    <col min="35" max="16384" width="11.42578125" style="108"/>
  </cols>
  <sheetData>
    <row r="1" spans="1:34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65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12" t="s">
        <v>34</v>
      </c>
      <c r="B2" s="12" t="s">
        <v>35</v>
      </c>
      <c r="C2" s="247" t="s">
        <v>35</v>
      </c>
      <c r="D2" s="12" t="s">
        <v>36</v>
      </c>
      <c r="E2" s="12" t="s">
        <v>36</v>
      </c>
      <c r="F2" s="12" t="s">
        <v>37</v>
      </c>
      <c r="G2" s="248">
        <v>42281</v>
      </c>
      <c r="H2" s="12" t="s">
        <v>38</v>
      </c>
      <c r="I2" s="12" t="s">
        <v>39</v>
      </c>
      <c r="J2" s="248">
        <v>43451</v>
      </c>
      <c r="K2" s="248">
        <v>44515</v>
      </c>
      <c r="L2" s="12" t="s">
        <v>40</v>
      </c>
      <c r="M2" s="249">
        <f t="shared" ref="M2:M65" ca="1" si="0">+(YEAR(TODAY())-YEAR(G2))</f>
        <v>9</v>
      </c>
      <c r="N2" s="249">
        <f t="shared" ref="N2:O17" ca="1" si="1">+(YEAR(TODAY())-YEAR(J2))</f>
        <v>6</v>
      </c>
      <c r="O2" s="249">
        <f t="shared" ca="1" si="1"/>
        <v>3</v>
      </c>
      <c r="P2" s="250">
        <v>77</v>
      </c>
      <c r="Q2" s="250">
        <v>33</v>
      </c>
      <c r="R2" s="250">
        <v>44</v>
      </c>
      <c r="S2" s="250">
        <v>0</v>
      </c>
      <c r="T2" s="251">
        <v>12.14</v>
      </c>
      <c r="U2" s="251">
        <v>20.339999999999996</v>
      </c>
      <c r="V2" s="251">
        <v>0</v>
      </c>
      <c r="W2" s="250">
        <v>1</v>
      </c>
      <c r="X2" s="252">
        <v>0.98717948717948723</v>
      </c>
      <c r="Y2" s="250">
        <v>78</v>
      </c>
      <c r="Z2" s="253">
        <f>+SUM(Tabla134566[[#This Row],[FITO KGR. DECOMISADO]:[ACUI KGR. DECOMISADO]])</f>
        <v>32.479999999999997</v>
      </c>
      <c r="AA2" s="254">
        <v>0.94444444444444442</v>
      </c>
      <c r="AB2" s="12" t="s">
        <v>41</v>
      </c>
      <c r="AC2" s="12" t="s">
        <v>41</v>
      </c>
      <c r="AD2" s="19" t="s">
        <v>42</v>
      </c>
      <c r="AE2" s="20"/>
      <c r="AF2" s="20"/>
      <c r="AG2" s="20"/>
      <c r="AH2" s="20"/>
    </row>
    <row r="3" spans="1:34" ht="114.75" customHeight="1" x14ac:dyDescent="0.25">
      <c r="A3" s="255" t="s">
        <v>34</v>
      </c>
      <c r="B3" s="255" t="s">
        <v>43</v>
      </c>
      <c r="C3" s="256" t="s">
        <v>44</v>
      </c>
      <c r="D3" s="255" t="s">
        <v>45</v>
      </c>
      <c r="E3" s="257"/>
      <c r="F3" s="258" t="s">
        <v>46</v>
      </c>
      <c r="G3" s="259">
        <v>43800</v>
      </c>
      <c r="H3" s="48" t="s">
        <v>47</v>
      </c>
      <c r="I3" s="48" t="s">
        <v>48</v>
      </c>
      <c r="J3" s="259">
        <v>44533</v>
      </c>
      <c r="K3" s="259">
        <v>44900</v>
      </c>
      <c r="L3" s="29" t="s">
        <v>49</v>
      </c>
      <c r="M3" s="249">
        <f t="shared" ca="1" si="0"/>
        <v>5</v>
      </c>
      <c r="N3" s="249">
        <f t="shared" ca="1" si="1"/>
        <v>3</v>
      </c>
      <c r="O3" s="249">
        <f t="shared" ca="1" si="1"/>
        <v>2</v>
      </c>
      <c r="P3" s="260">
        <v>410</v>
      </c>
      <c r="Q3" s="260">
        <v>410</v>
      </c>
      <c r="R3" s="260">
        <v>0</v>
      </c>
      <c r="S3" s="260">
        <v>0</v>
      </c>
      <c r="T3" s="261">
        <v>186</v>
      </c>
      <c r="U3" s="261">
        <v>0</v>
      </c>
      <c r="V3" s="261">
        <v>0</v>
      </c>
      <c r="W3" s="261">
        <v>155</v>
      </c>
      <c r="X3" s="262">
        <v>0.72566371681415931</v>
      </c>
      <c r="Y3" s="263">
        <v>565</v>
      </c>
      <c r="Z3" s="264">
        <f>+SUM(Tabla134566[[#This Row],[FITO KGR. DECOMISADO]:[ACUI KGR. DECOMISADO]])</f>
        <v>186</v>
      </c>
      <c r="AA3" s="265"/>
      <c r="AB3" s="265"/>
      <c r="AC3" s="265"/>
      <c r="AD3" s="35"/>
      <c r="AE3" s="36"/>
      <c r="AF3" s="36"/>
      <c r="AG3" s="36"/>
      <c r="AH3" s="36"/>
    </row>
    <row r="4" spans="1:34" ht="114.75" customHeight="1" x14ac:dyDescent="0.25">
      <c r="A4" s="29" t="s">
        <v>34</v>
      </c>
      <c r="B4" s="29" t="s">
        <v>50</v>
      </c>
      <c r="C4" s="256" t="s">
        <v>51</v>
      </c>
      <c r="D4" s="29" t="s">
        <v>52</v>
      </c>
      <c r="E4" s="40" t="s">
        <v>52</v>
      </c>
      <c r="F4" s="29" t="s">
        <v>53</v>
      </c>
      <c r="G4" s="266">
        <v>41518</v>
      </c>
      <c r="H4" s="29" t="s">
        <v>54</v>
      </c>
      <c r="I4" s="29" t="s">
        <v>55</v>
      </c>
      <c r="J4" s="266">
        <v>41911</v>
      </c>
      <c r="K4" s="266">
        <v>44067</v>
      </c>
      <c r="L4" s="29" t="s">
        <v>56</v>
      </c>
      <c r="M4" s="249">
        <f t="shared" ca="1" si="0"/>
        <v>11</v>
      </c>
      <c r="N4" s="249">
        <f t="shared" ca="1" si="1"/>
        <v>10</v>
      </c>
      <c r="O4" s="249">
        <f t="shared" ca="1" si="1"/>
        <v>4</v>
      </c>
      <c r="P4" s="260">
        <v>109</v>
      </c>
      <c r="Q4" s="260">
        <v>85</v>
      </c>
      <c r="R4" s="260">
        <v>18</v>
      </c>
      <c r="S4" s="260">
        <v>6</v>
      </c>
      <c r="T4" s="261">
        <v>358.66000000000008</v>
      </c>
      <c r="U4" s="261">
        <v>131.10000000000002</v>
      </c>
      <c r="V4" s="261">
        <v>43.5</v>
      </c>
      <c r="W4" s="261">
        <v>0</v>
      </c>
      <c r="X4" s="267">
        <v>1</v>
      </c>
      <c r="Y4" s="263">
        <v>109</v>
      </c>
      <c r="Z4" s="253">
        <f>+SUM(Tabla134566[[#This Row],[FITO KGR. DECOMISADO]:[ACUI KGR. DECOMISADO]])</f>
        <v>533.2600000000001</v>
      </c>
      <c r="AA4" s="268">
        <v>1</v>
      </c>
      <c r="AB4" s="29" t="s">
        <v>41</v>
      </c>
      <c r="AC4" s="29" t="s">
        <v>41</v>
      </c>
      <c r="AD4" s="43" t="s">
        <v>57</v>
      </c>
      <c r="AE4" s="36"/>
      <c r="AF4" s="36"/>
      <c r="AG4" s="36"/>
      <c r="AH4" s="36"/>
    </row>
    <row r="5" spans="1:34" ht="114.75" customHeight="1" x14ac:dyDescent="0.25">
      <c r="A5" s="269" t="s">
        <v>34</v>
      </c>
      <c r="B5" s="269" t="s">
        <v>50</v>
      </c>
      <c r="C5" s="269" t="s">
        <v>51</v>
      </c>
      <c r="D5" s="316" t="s">
        <v>58</v>
      </c>
      <c r="E5" s="302"/>
      <c r="F5" s="48" t="s">
        <v>59</v>
      </c>
      <c r="G5" s="259">
        <v>43464</v>
      </c>
      <c r="H5" s="45" t="s">
        <v>60</v>
      </c>
      <c r="I5" s="46" t="s">
        <v>55</v>
      </c>
      <c r="J5" s="47">
        <v>44669</v>
      </c>
      <c r="K5" s="47">
        <v>44669</v>
      </c>
      <c r="L5" s="48" t="s">
        <v>61</v>
      </c>
      <c r="M5" s="249">
        <f t="shared" ca="1" si="0"/>
        <v>6</v>
      </c>
      <c r="N5" s="249">
        <f t="shared" ca="1" si="1"/>
        <v>2</v>
      </c>
      <c r="O5" s="249">
        <f t="shared" ca="1" si="1"/>
        <v>2</v>
      </c>
      <c r="P5" s="260"/>
      <c r="Q5" s="260"/>
      <c r="R5" s="260"/>
      <c r="S5" s="260"/>
      <c r="T5" s="261"/>
      <c r="U5" s="261"/>
      <c r="V5" s="261"/>
      <c r="W5" s="261"/>
      <c r="X5" s="262"/>
      <c r="Y5" s="263"/>
      <c r="Z5" s="253">
        <f>+SUM(Tabla134566[[#This Row],[FITO KGR. DECOMISADO]:[ACUI KGR. DECOMISADO]])</f>
        <v>0</v>
      </c>
      <c r="AA5" s="265"/>
      <c r="AB5" s="265"/>
      <c r="AC5" s="265"/>
      <c r="AD5" s="35"/>
      <c r="AE5" s="36"/>
      <c r="AF5" s="36"/>
      <c r="AG5" s="36"/>
      <c r="AH5" s="36"/>
    </row>
    <row r="6" spans="1:34" ht="114.75" customHeight="1" x14ac:dyDescent="0.25">
      <c r="A6" s="279" t="s">
        <v>34</v>
      </c>
      <c r="B6" s="279" t="s">
        <v>50</v>
      </c>
      <c r="C6" s="279" t="s">
        <v>51</v>
      </c>
      <c r="D6" s="255" t="s">
        <v>62</v>
      </c>
      <c r="E6" s="280"/>
      <c r="F6" s="255" t="s">
        <v>46</v>
      </c>
      <c r="G6" s="281">
        <v>44228</v>
      </c>
      <c r="H6" s="48" t="s">
        <v>63</v>
      </c>
      <c r="I6" s="48" t="s">
        <v>64</v>
      </c>
      <c r="J6" s="259">
        <v>44462</v>
      </c>
      <c r="K6" s="259">
        <v>44900</v>
      </c>
      <c r="L6" s="29" t="s">
        <v>65</v>
      </c>
      <c r="M6" s="249">
        <f t="shared" ca="1" si="0"/>
        <v>3</v>
      </c>
      <c r="N6" s="249">
        <f t="shared" ca="1" si="1"/>
        <v>3</v>
      </c>
      <c r="O6" s="249">
        <f t="shared" ca="1" si="1"/>
        <v>2</v>
      </c>
      <c r="P6" s="260">
        <v>32</v>
      </c>
      <c r="Q6" s="260">
        <v>23</v>
      </c>
      <c r="R6" s="260">
        <v>9</v>
      </c>
      <c r="S6" s="260">
        <v>0</v>
      </c>
      <c r="T6" s="261">
        <v>291.95999999999998</v>
      </c>
      <c r="U6" s="261">
        <v>192.88000000000002</v>
      </c>
      <c r="V6" s="261">
        <v>0</v>
      </c>
      <c r="W6" s="261">
        <v>0</v>
      </c>
      <c r="X6" s="262">
        <v>1</v>
      </c>
      <c r="Y6" s="263">
        <v>32</v>
      </c>
      <c r="Z6" s="264">
        <f>+SUM(Tabla134566[[#This Row],[FITO KGR. DECOMISADO]:[ACUI KGR. DECOMISADO]])</f>
        <v>484.84000000000003</v>
      </c>
      <c r="AA6" s="265"/>
      <c r="AB6" s="265"/>
      <c r="AC6" s="265"/>
      <c r="AD6" s="35"/>
      <c r="AE6" s="36"/>
      <c r="AF6" s="36"/>
      <c r="AG6" s="36"/>
      <c r="AH6" s="36"/>
    </row>
    <row r="7" spans="1:34" ht="114.75" customHeight="1" x14ac:dyDescent="0.25">
      <c r="A7" s="12" t="s">
        <v>34</v>
      </c>
      <c r="B7" s="29" t="s">
        <v>66</v>
      </c>
      <c r="C7" s="256" t="s">
        <v>67</v>
      </c>
      <c r="D7" s="29" t="s">
        <v>68</v>
      </c>
      <c r="E7" s="29" t="s">
        <v>68</v>
      </c>
      <c r="F7" s="29" t="s">
        <v>69</v>
      </c>
      <c r="G7" s="266">
        <v>42473</v>
      </c>
      <c r="H7" s="29" t="s">
        <v>70</v>
      </c>
      <c r="I7" s="29" t="s">
        <v>55</v>
      </c>
      <c r="J7" s="266">
        <v>43017</v>
      </c>
      <c r="K7" s="266">
        <v>43458</v>
      </c>
      <c r="L7" s="29" t="s">
        <v>71</v>
      </c>
      <c r="M7" s="249">
        <f t="shared" ca="1" si="0"/>
        <v>8</v>
      </c>
      <c r="N7" s="249">
        <f t="shared" ca="1" si="1"/>
        <v>7</v>
      </c>
      <c r="O7" s="249">
        <f t="shared" ca="1" si="1"/>
        <v>6</v>
      </c>
      <c r="P7" s="260">
        <v>115</v>
      </c>
      <c r="Q7" s="260">
        <v>73</v>
      </c>
      <c r="R7" s="260">
        <v>42</v>
      </c>
      <c r="S7" s="260">
        <v>0</v>
      </c>
      <c r="T7" s="261">
        <v>85.179999999999993</v>
      </c>
      <c r="U7" s="261">
        <v>8.15</v>
      </c>
      <c r="V7" s="261">
        <v>0</v>
      </c>
      <c r="W7" s="261">
        <v>2</v>
      </c>
      <c r="X7" s="267">
        <v>0.98290598290598286</v>
      </c>
      <c r="Y7" s="263">
        <v>117</v>
      </c>
      <c r="Z7" s="253">
        <f>+SUM(Tabla134566[[#This Row],[FITO KGR. DECOMISADO]:[ACUI KGR. DECOMISADO]])</f>
        <v>93.33</v>
      </c>
      <c r="AA7" s="268">
        <v>1</v>
      </c>
      <c r="AB7" s="29" t="s">
        <v>41</v>
      </c>
      <c r="AC7" s="29" t="s">
        <v>41</v>
      </c>
      <c r="AD7" s="43"/>
      <c r="AE7" s="36"/>
      <c r="AF7" s="36"/>
      <c r="AG7" s="36"/>
      <c r="AH7" s="36"/>
    </row>
    <row r="8" spans="1:34" ht="114.75" customHeight="1" x14ac:dyDescent="0.25">
      <c r="A8" s="29" t="s">
        <v>34</v>
      </c>
      <c r="B8" s="12" t="s">
        <v>66</v>
      </c>
      <c r="C8" s="256" t="s">
        <v>67</v>
      </c>
      <c r="D8" s="12" t="s">
        <v>72</v>
      </c>
      <c r="E8" s="12" t="s">
        <v>72</v>
      </c>
      <c r="F8" s="12" t="s">
        <v>73</v>
      </c>
      <c r="G8" s="248">
        <v>42902</v>
      </c>
      <c r="H8" s="12" t="s">
        <v>74</v>
      </c>
      <c r="I8" s="12" t="s">
        <v>55</v>
      </c>
      <c r="J8" s="248">
        <v>43612</v>
      </c>
      <c r="K8" s="248">
        <v>44389</v>
      </c>
      <c r="L8" s="12" t="s">
        <v>75</v>
      </c>
      <c r="M8" s="249">
        <f t="shared" ca="1" si="0"/>
        <v>7</v>
      </c>
      <c r="N8" s="249">
        <f t="shared" ca="1" si="1"/>
        <v>5</v>
      </c>
      <c r="O8" s="249">
        <f t="shared" ca="1" si="1"/>
        <v>3</v>
      </c>
      <c r="P8" s="282">
        <v>147</v>
      </c>
      <c r="Q8" s="282">
        <v>104</v>
      </c>
      <c r="R8" s="282">
        <v>37</v>
      </c>
      <c r="S8" s="282">
        <v>6</v>
      </c>
      <c r="T8" s="283">
        <v>39.320000000000007</v>
      </c>
      <c r="U8" s="283">
        <v>2.4</v>
      </c>
      <c r="V8" s="283">
        <v>0</v>
      </c>
      <c r="W8" s="283">
        <v>39</v>
      </c>
      <c r="X8" s="284">
        <v>0.79032258064516125</v>
      </c>
      <c r="Y8" s="285">
        <v>186</v>
      </c>
      <c r="Z8" s="253">
        <f>+SUM(Tabla134566[[#This Row],[FITO KGR. DECOMISADO]:[ACUI KGR. DECOMISADO]])</f>
        <v>41.720000000000006</v>
      </c>
      <c r="AA8" s="254">
        <v>0.79610000000000003</v>
      </c>
      <c r="AB8" s="12" t="s">
        <v>76</v>
      </c>
      <c r="AC8" s="12" t="s">
        <v>41</v>
      </c>
      <c r="AD8" s="19"/>
      <c r="AE8" s="20"/>
      <c r="AF8" s="20"/>
      <c r="AG8" s="20"/>
      <c r="AH8" s="20"/>
    </row>
    <row r="9" spans="1:34" ht="114.75" customHeight="1" x14ac:dyDescent="0.25">
      <c r="A9" s="12" t="s">
        <v>34</v>
      </c>
      <c r="B9" s="29" t="s">
        <v>66</v>
      </c>
      <c r="C9" s="256" t="s">
        <v>67</v>
      </c>
      <c r="D9" s="29" t="s">
        <v>77</v>
      </c>
      <c r="E9" s="29" t="s">
        <v>77</v>
      </c>
      <c r="F9" s="29" t="s">
        <v>78</v>
      </c>
      <c r="G9" s="266">
        <v>43513</v>
      </c>
      <c r="H9" s="29" t="s">
        <v>79</v>
      </c>
      <c r="I9" s="29" t="s">
        <v>80</v>
      </c>
      <c r="J9" s="266">
        <v>44375</v>
      </c>
      <c r="K9" s="266">
        <v>44375</v>
      </c>
      <c r="L9" s="29" t="s">
        <v>81</v>
      </c>
      <c r="M9" s="249">
        <f t="shared" ca="1" si="0"/>
        <v>5</v>
      </c>
      <c r="N9" s="249">
        <f t="shared" ca="1" si="1"/>
        <v>3</v>
      </c>
      <c r="O9" s="249">
        <f t="shared" ca="1" si="1"/>
        <v>3</v>
      </c>
      <c r="P9" s="260">
        <v>162</v>
      </c>
      <c r="Q9" s="260">
        <v>160</v>
      </c>
      <c r="R9" s="260">
        <v>2</v>
      </c>
      <c r="S9" s="260">
        <v>0</v>
      </c>
      <c r="T9" s="261">
        <v>70.14</v>
      </c>
      <c r="U9" s="261">
        <v>6</v>
      </c>
      <c r="V9" s="261">
        <v>0</v>
      </c>
      <c r="W9" s="261">
        <v>0</v>
      </c>
      <c r="X9" s="267">
        <v>1</v>
      </c>
      <c r="Y9" s="263">
        <v>162</v>
      </c>
      <c r="Z9" s="253">
        <f>+SUM(Tabla134566[[#This Row],[FITO KGR. DECOMISADO]:[ACUI KGR. DECOMISADO]])</f>
        <v>76.14</v>
      </c>
      <c r="AA9" s="268">
        <v>1</v>
      </c>
      <c r="AB9" s="29" t="s">
        <v>41</v>
      </c>
      <c r="AC9" s="29" t="s">
        <v>82</v>
      </c>
      <c r="AD9" s="43" t="s">
        <v>83</v>
      </c>
      <c r="AE9" s="36"/>
      <c r="AF9" s="36"/>
      <c r="AG9" s="36"/>
      <c r="AH9" s="36"/>
    </row>
    <row r="10" spans="1:34" ht="114.75" customHeight="1" x14ac:dyDescent="0.25">
      <c r="A10" s="29" t="s">
        <v>34</v>
      </c>
      <c r="B10" s="29" t="s">
        <v>84</v>
      </c>
      <c r="C10" s="286" t="s">
        <v>85</v>
      </c>
      <c r="D10" s="29" t="s">
        <v>86</v>
      </c>
      <c r="E10" s="40" t="s">
        <v>86</v>
      </c>
      <c r="F10" s="29" t="s">
        <v>87</v>
      </c>
      <c r="G10" s="266">
        <v>41640</v>
      </c>
      <c r="H10" s="29" t="s">
        <v>88</v>
      </c>
      <c r="I10" s="29" t="s">
        <v>89</v>
      </c>
      <c r="J10" s="266">
        <v>42359</v>
      </c>
      <c r="K10" s="266">
        <v>42359</v>
      </c>
      <c r="L10" s="29" t="s">
        <v>90</v>
      </c>
      <c r="M10" s="249">
        <f t="shared" ca="1" si="0"/>
        <v>10</v>
      </c>
      <c r="N10" s="249">
        <f t="shared" ca="1" si="1"/>
        <v>9</v>
      </c>
      <c r="O10" s="249">
        <f t="shared" ca="1" si="1"/>
        <v>9</v>
      </c>
      <c r="P10" s="260">
        <v>212</v>
      </c>
      <c r="Q10" s="260">
        <v>68</v>
      </c>
      <c r="R10" s="260">
        <v>139</v>
      </c>
      <c r="S10" s="260">
        <v>5</v>
      </c>
      <c r="T10" s="261">
        <v>56.249999999999993</v>
      </c>
      <c r="U10" s="261">
        <v>141.71599999999995</v>
      </c>
      <c r="V10" s="261">
        <v>0.05</v>
      </c>
      <c r="W10" s="261">
        <v>35</v>
      </c>
      <c r="X10" s="267">
        <v>0.8582995951417004</v>
      </c>
      <c r="Y10" s="263">
        <v>247</v>
      </c>
      <c r="Z10" s="253">
        <f>+SUM(Tabla134566[[#This Row],[FITO KGR. DECOMISADO]:[ACUI KGR. DECOMISADO]])</f>
        <v>198.01599999999996</v>
      </c>
      <c r="AA10" s="268">
        <v>0.86572438162544174</v>
      </c>
      <c r="AB10" s="29" t="s">
        <v>41</v>
      </c>
      <c r="AC10" s="29" t="s">
        <v>82</v>
      </c>
      <c r="AD10" s="43" t="s">
        <v>91</v>
      </c>
      <c r="AE10" s="36"/>
      <c r="AF10" s="36"/>
      <c r="AG10" s="36"/>
      <c r="AH10" s="36"/>
    </row>
    <row r="11" spans="1:34" ht="114.75" customHeight="1" x14ac:dyDescent="0.25">
      <c r="A11" s="29" t="s">
        <v>34</v>
      </c>
      <c r="B11" s="29" t="s">
        <v>84</v>
      </c>
      <c r="C11" s="286" t="s">
        <v>85</v>
      </c>
      <c r="D11" s="29" t="s">
        <v>92</v>
      </c>
      <c r="E11" s="29" t="s">
        <v>92</v>
      </c>
      <c r="F11" s="29" t="s">
        <v>93</v>
      </c>
      <c r="G11" s="266">
        <v>42859</v>
      </c>
      <c r="H11" s="29" t="s">
        <v>94</v>
      </c>
      <c r="I11" s="29" t="s">
        <v>95</v>
      </c>
      <c r="J11" s="266">
        <v>43367</v>
      </c>
      <c r="K11" s="266">
        <v>43871</v>
      </c>
      <c r="L11" s="29" t="s">
        <v>96</v>
      </c>
      <c r="M11" s="249">
        <f t="shared" ca="1" si="0"/>
        <v>7</v>
      </c>
      <c r="N11" s="249">
        <f t="shared" ca="1" si="1"/>
        <v>6</v>
      </c>
      <c r="O11" s="249">
        <f t="shared" ca="1" si="1"/>
        <v>4</v>
      </c>
      <c r="P11" s="260">
        <v>192</v>
      </c>
      <c r="Q11" s="260">
        <v>86</v>
      </c>
      <c r="R11" s="260">
        <v>98</v>
      </c>
      <c r="S11" s="260">
        <v>8</v>
      </c>
      <c r="T11" s="261">
        <v>88.21</v>
      </c>
      <c r="U11" s="261">
        <v>115.33499999999998</v>
      </c>
      <c r="V11" s="261">
        <v>8.64</v>
      </c>
      <c r="W11" s="261">
        <v>16</v>
      </c>
      <c r="X11" s="267">
        <v>0.92307692307692313</v>
      </c>
      <c r="Y11" s="263">
        <v>208</v>
      </c>
      <c r="Z11" s="253">
        <f>+SUM(Tabla134566[[#This Row],[FITO KGR. DECOMISADO]:[ACUI KGR. DECOMISADO]])</f>
        <v>212.18499999999995</v>
      </c>
      <c r="AA11" s="268">
        <v>0.852112676056338</v>
      </c>
      <c r="AB11" s="29" t="s">
        <v>41</v>
      </c>
      <c r="AC11" s="29" t="s">
        <v>41</v>
      </c>
      <c r="AD11" s="43"/>
      <c r="AE11" s="36"/>
      <c r="AF11" s="36"/>
      <c r="AG11" s="36"/>
      <c r="AH11" s="36"/>
    </row>
    <row r="12" spans="1:34" ht="114.75" customHeight="1" x14ac:dyDescent="0.25">
      <c r="A12" s="12" t="s">
        <v>34</v>
      </c>
      <c r="B12" s="12" t="s">
        <v>84</v>
      </c>
      <c r="C12" s="287" t="s">
        <v>97</v>
      </c>
      <c r="D12" s="12" t="s">
        <v>98</v>
      </c>
      <c r="E12" s="12" t="s">
        <v>98</v>
      </c>
      <c r="F12" s="12">
        <v>37</v>
      </c>
      <c r="G12" s="248">
        <v>43973</v>
      </c>
      <c r="H12" s="12" t="s">
        <v>99</v>
      </c>
      <c r="I12" s="12" t="s">
        <v>48</v>
      </c>
      <c r="J12" s="248">
        <v>44004</v>
      </c>
      <c r="K12" s="248">
        <v>44464</v>
      </c>
      <c r="L12" s="12" t="s">
        <v>100</v>
      </c>
      <c r="M12" s="249">
        <f t="shared" ca="1" si="0"/>
        <v>4</v>
      </c>
      <c r="N12" s="249">
        <f t="shared" ca="1" si="1"/>
        <v>4</v>
      </c>
      <c r="O12" s="249">
        <f t="shared" ca="1" si="1"/>
        <v>3</v>
      </c>
      <c r="P12" s="282">
        <v>131</v>
      </c>
      <c r="Q12" s="282">
        <v>62</v>
      </c>
      <c r="R12" s="282">
        <v>67</v>
      </c>
      <c r="S12" s="282">
        <v>2</v>
      </c>
      <c r="T12" s="283">
        <v>30.200000000000006</v>
      </c>
      <c r="U12" s="283">
        <v>40.409999999999989</v>
      </c>
      <c r="V12" s="283">
        <v>7.0000000000000007E-2</v>
      </c>
      <c r="W12" s="283">
        <v>17</v>
      </c>
      <c r="X12" s="284">
        <v>0.88513513513513509</v>
      </c>
      <c r="Y12" s="285">
        <v>148</v>
      </c>
      <c r="Z12" s="253">
        <f>+SUM(Tabla134566[[#This Row],[FITO KGR. DECOMISADO]:[ACUI KGR. DECOMISADO]])</f>
        <v>70.679999999999993</v>
      </c>
      <c r="AA12" s="254">
        <v>0.66666666666666663</v>
      </c>
      <c r="AB12" s="12" t="s">
        <v>41</v>
      </c>
      <c r="AC12" s="12" t="s">
        <v>41</v>
      </c>
      <c r="AD12" s="19"/>
      <c r="AE12" s="20"/>
      <c r="AF12" s="20"/>
      <c r="AG12" s="20"/>
      <c r="AH12" s="20"/>
    </row>
    <row r="13" spans="1:34" ht="114.75" customHeight="1" x14ac:dyDescent="0.25">
      <c r="A13" s="29" t="s">
        <v>34</v>
      </c>
      <c r="B13" s="29" t="s">
        <v>84</v>
      </c>
      <c r="C13" s="287" t="s">
        <v>102</v>
      </c>
      <c r="D13" s="29" t="s">
        <v>103</v>
      </c>
      <c r="E13" s="29" t="s">
        <v>104</v>
      </c>
      <c r="F13" s="29" t="s">
        <v>73</v>
      </c>
      <c r="G13" s="266">
        <v>42271</v>
      </c>
      <c r="H13" s="29" t="s">
        <v>105</v>
      </c>
      <c r="I13" s="29" t="s">
        <v>106</v>
      </c>
      <c r="J13" s="266">
        <v>43612</v>
      </c>
      <c r="K13" s="266">
        <v>44386</v>
      </c>
      <c r="L13" s="29" t="s">
        <v>107</v>
      </c>
      <c r="M13" s="249">
        <f t="shared" ca="1" si="0"/>
        <v>9</v>
      </c>
      <c r="N13" s="249">
        <f t="shared" ca="1" si="1"/>
        <v>5</v>
      </c>
      <c r="O13" s="249">
        <f t="shared" ca="1" si="1"/>
        <v>3</v>
      </c>
      <c r="P13" s="260">
        <v>445</v>
      </c>
      <c r="Q13" s="260">
        <v>210</v>
      </c>
      <c r="R13" s="260">
        <v>233</v>
      </c>
      <c r="S13" s="260">
        <v>2</v>
      </c>
      <c r="T13" s="261">
        <v>50.910000000000011</v>
      </c>
      <c r="U13" s="261">
        <v>77.899999999999977</v>
      </c>
      <c r="V13" s="261">
        <v>1.45</v>
      </c>
      <c r="W13" s="261">
        <v>11</v>
      </c>
      <c r="X13" s="267">
        <v>0.97587719298245612</v>
      </c>
      <c r="Y13" s="288">
        <v>456</v>
      </c>
      <c r="Z13" s="253">
        <f>+SUM(Tabla134566[[#This Row],[FITO KGR. DECOMISADO]:[ACUI KGR. DECOMISADO]])</f>
        <v>130.26</v>
      </c>
      <c r="AA13" s="268">
        <v>0.96402877697841727</v>
      </c>
      <c r="AB13" s="268" t="s">
        <v>82</v>
      </c>
      <c r="AC13" s="268" t="s">
        <v>41</v>
      </c>
      <c r="AD13" s="43"/>
      <c r="AE13" s="36"/>
      <c r="AF13" s="36"/>
      <c r="AG13" s="36"/>
      <c r="AH13" s="36"/>
    </row>
    <row r="14" spans="1:34" ht="114.75" customHeight="1" x14ac:dyDescent="0.25">
      <c r="A14" s="12" t="s">
        <v>34</v>
      </c>
      <c r="B14" s="12" t="s">
        <v>84</v>
      </c>
      <c r="C14" s="287" t="s">
        <v>102</v>
      </c>
      <c r="D14" s="29" t="s">
        <v>108</v>
      </c>
      <c r="E14" s="29" t="s">
        <v>108</v>
      </c>
      <c r="F14" s="29" t="s">
        <v>109</v>
      </c>
      <c r="G14" s="266">
        <v>41609</v>
      </c>
      <c r="H14" s="29" t="s">
        <v>110</v>
      </c>
      <c r="I14" s="29" t="s">
        <v>55</v>
      </c>
      <c r="J14" s="266">
        <v>42723</v>
      </c>
      <c r="K14" s="266">
        <v>44186</v>
      </c>
      <c r="L14" s="29" t="s">
        <v>111</v>
      </c>
      <c r="M14" s="249">
        <f t="shared" ca="1" si="0"/>
        <v>11</v>
      </c>
      <c r="N14" s="249">
        <f t="shared" ca="1" si="1"/>
        <v>8</v>
      </c>
      <c r="O14" s="249">
        <f t="shared" ca="1" si="1"/>
        <v>4</v>
      </c>
      <c r="P14" s="260">
        <v>89</v>
      </c>
      <c r="Q14" s="260">
        <v>36</v>
      </c>
      <c r="R14" s="260">
        <v>52</v>
      </c>
      <c r="S14" s="260">
        <v>1</v>
      </c>
      <c r="T14" s="261">
        <v>58.949999999999996</v>
      </c>
      <c r="U14" s="261">
        <v>69.11</v>
      </c>
      <c r="V14" s="261">
        <v>0.45</v>
      </c>
      <c r="W14" s="261">
        <v>0</v>
      </c>
      <c r="X14" s="267">
        <v>1</v>
      </c>
      <c r="Y14" s="263">
        <v>89</v>
      </c>
      <c r="Z14" s="253">
        <f>+SUM(Tabla134566[[#This Row],[FITO KGR. DECOMISADO]:[ACUI KGR. DECOMISADO]])</f>
        <v>128.51</v>
      </c>
      <c r="AA14" s="268">
        <v>0.86746987951807231</v>
      </c>
      <c r="AB14" s="29" t="s">
        <v>41</v>
      </c>
      <c r="AC14" s="29" t="s">
        <v>41</v>
      </c>
      <c r="AD14" s="43" t="s">
        <v>112</v>
      </c>
      <c r="AE14" s="36"/>
      <c r="AF14" s="36"/>
      <c r="AG14" s="36"/>
      <c r="AH14" s="36"/>
    </row>
    <row r="15" spans="1:34" ht="114.75" customHeight="1" x14ac:dyDescent="0.25">
      <c r="A15" s="29" t="s">
        <v>34</v>
      </c>
      <c r="B15" s="29" t="s">
        <v>84</v>
      </c>
      <c r="C15" s="287" t="s">
        <v>102</v>
      </c>
      <c r="D15" s="12" t="s">
        <v>113</v>
      </c>
      <c r="E15" s="12" t="s">
        <v>113</v>
      </c>
      <c r="F15" s="12" t="s">
        <v>114</v>
      </c>
      <c r="G15" s="248">
        <v>41518</v>
      </c>
      <c r="H15" s="12" t="s">
        <v>115</v>
      </c>
      <c r="I15" s="12" t="s">
        <v>116</v>
      </c>
      <c r="J15" s="248">
        <v>42709</v>
      </c>
      <c r="K15" s="248">
        <v>43815</v>
      </c>
      <c r="L15" s="12" t="s">
        <v>117</v>
      </c>
      <c r="M15" s="249">
        <f t="shared" ca="1" si="0"/>
        <v>11</v>
      </c>
      <c r="N15" s="249">
        <f t="shared" ca="1" si="1"/>
        <v>8</v>
      </c>
      <c r="O15" s="249">
        <f t="shared" ca="1" si="1"/>
        <v>5</v>
      </c>
      <c r="P15" s="282">
        <v>310</v>
      </c>
      <c r="Q15" s="282">
        <v>142</v>
      </c>
      <c r="R15" s="282">
        <v>168</v>
      </c>
      <c r="S15" s="282">
        <v>0</v>
      </c>
      <c r="T15" s="283">
        <v>48.519999999999996</v>
      </c>
      <c r="U15" s="283">
        <v>63.400000000000006</v>
      </c>
      <c r="V15" s="283">
        <v>0</v>
      </c>
      <c r="W15" s="283">
        <v>0</v>
      </c>
      <c r="X15" s="284">
        <v>1</v>
      </c>
      <c r="Y15" s="285">
        <v>310</v>
      </c>
      <c r="Z15" s="253">
        <f>+SUM(Tabla134566[[#This Row],[FITO KGR. DECOMISADO]:[ACUI KGR. DECOMISADO]])</f>
        <v>111.92</v>
      </c>
      <c r="AA15" s="254">
        <v>0.90196078431372551</v>
      </c>
      <c r="AB15" s="12"/>
      <c r="AC15" s="12" t="s">
        <v>41</v>
      </c>
      <c r="AD15" s="19"/>
      <c r="AE15" s="20"/>
      <c r="AF15" s="20"/>
      <c r="AG15" s="20"/>
      <c r="AH15" s="20"/>
    </row>
    <row r="16" spans="1:34" ht="114.75" customHeight="1" x14ac:dyDescent="0.25">
      <c r="A16" s="29" t="s">
        <v>34</v>
      </c>
      <c r="B16" s="12" t="s">
        <v>84</v>
      </c>
      <c r="C16" s="287" t="s">
        <v>102</v>
      </c>
      <c r="D16" s="29" t="s">
        <v>118</v>
      </c>
      <c r="E16" s="29" t="s">
        <v>118</v>
      </c>
      <c r="F16" s="29" t="s">
        <v>119</v>
      </c>
      <c r="G16" s="266">
        <v>42776</v>
      </c>
      <c r="H16" s="29" t="s">
        <v>120</v>
      </c>
      <c r="I16" s="29" t="s">
        <v>121</v>
      </c>
      <c r="J16" s="266">
        <v>43234</v>
      </c>
      <c r="K16" s="266">
        <v>43770</v>
      </c>
      <c r="L16" s="29" t="s">
        <v>122</v>
      </c>
      <c r="M16" s="249">
        <f t="shared" ca="1" si="0"/>
        <v>7</v>
      </c>
      <c r="N16" s="249">
        <f t="shared" ca="1" si="1"/>
        <v>6</v>
      </c>
      <c r="O16" s="249">
        <f t="shared" ca="1" si="1"/>
        <v>5</v>
      </c>
      <c r="P16" s="260">
        <v>234</v>
      </c>
      <c r="Q16" s="260">
        <v>110</v>
      </c>
      <c r="R16" s="260">
        <v>124</v>
      </c>
      <c r="S16" s="260">
        <v>0</v>
      </c>
      <c r="T16" s="261">
        <v>33.95000000000001</v>
      </c>
      <c r="U16" s="261">
        <v>36.990000000000009</v>
      </c>
      <c r="V16" s="261">
        <v>0</v>
      </c>
      <c r="W16" s="261">
        <v>0</v>
      </c>
      <c r="X16" s="267">
        <v>1</v>
      </c>
      <c r="Y16" s="263">
        <v>234</v>
      </c>
      <c r="Z16" s="253">
        <f>+SUM(Tabla134566[[#This Row],[FITO KGR. DECOMISADO]:[ACUI KGR. DECOMISADO]])</f>
        <v>70.940000000000026</v>
      </c>
      <c r="AA16" s="268">
        <v>0.98913043478260865</v>
      </c>
      <c r="AB16" s="29" t="s">
        <v>82</v>
      </c>
      <c r="AC16" s="29" t="s">
        <v>41</v>
      </c>
      <c r="AD16" s="43"/>
      <c r="AE16" s="36"/>
      <c r="AF16" s="55"/>
      <c r="AG16" s="36"/>
      <c r="AH16" s="36"/>
    </row>
    <row r="17" spans="1:34" ht="114.75" customHeight="1" x14ac:dyDescent="0.25">
      <c r="A17" s="12" t="s">
        <v>34</v>
      </c>
      <c r="B17" s="12" t="s">
        <v>84</v>
      </c>
      <c r="C17" s="287" t="s">
        <v>102</v>
      </c>
      <c r="D17" s="12" t="s">
        <v>125</v>
      </c>
      <c r="E17" s="12" t="s">
        <v>125</v>
      </c>
      <c r="F17" s="12" t="s">
        <v>119</v>
      </c>
      <c r="G17" s="248">
        <v>42567</v>
      </c>
      <c r="H17" s="12" t="s">
        <v>126</v>
      </c>
      <c r="I17" s="12" t="s">
        <v>127</v>
      </c>
      <c r="J17" s="248">
        <v>43234</v>
      </c>
      <c r="K17" s="248">
        <v>43815</v>
      </c>
      <c r="L17" s="12" t="s">
        <v>128</v>
      </c>
      <c r="M17" s="249">
        <f t="shared" ca="1" si="0"/>
        <v>8</v>
      </c>
      <c r="N17" s="249">
        <f t="shared" ca="1" si="1"/>
        <v>6</v>
      </c>
      <c r="O17" s="249">
        <f t="shared" ca="1" si="1"/>
        <v>5</v>
      </c>
      <c r="P17" s="282">
        <v>101</v>
      </c>
      <c r="Q17" s="282">
        <v>52</v>
      </c>
      <c r="R17" s="282">
        <v>49</v>
      </c>
      <c r="S17" s="282">
        <v>0</v>
      </c>
      <c r="T17" s="283">
        <v>64.550000000000026</v>
      </c>
      <c r="U17" s="283">
        <v>23.19</v>
      </c>
      <c r="V17" s="283">
        <v>0</v>
      </c>
      <c r="W17" s="283">
        <v>0</v>
      </c>
      <c r="X17" s="284">
        <v>1</v>
      </c>
      <c r="Y17" s="285">
        <v>101</v>
      </c>
      <c r="Z17" s="253">
        <f>+SUM(Tabla134566[[#This Row],[FITO KGR. DECOMISADO]:[ACUI KGR. DECOMISADO]])</f>
        <v>87.740000000000023</v>
      </c>
      <c r="AA17" s="254">
        <v>0.98347107438016534</v>
      </c>
      <c r="AB17" s="12" t="s">
        <v>129</v>
      </c>
      <c r="AC17" s="12" t="s">
        <v>41</v>
      </c>
      <c r="AD17" s="19"/>
      <c r="AE17" s="20"/>
      <c r="AF17" s="20"/>
      <c r="AG17" s="20"/>
      <c r="AH17" s="20"/>
    </row>
    <row r="18" spans="1:34" ht="114.75" customHeight="1" x14ac:dyDescent="0.25">
      <c r="A18" s="29" t="s">
        <v>34</v>
      </c>
      <c r="B18" s="12" t="s">
        <v>84</v>
      </c>
      <c r="C18" s="287" t="s">
        <v>102</v>
      </c>
      <c r="D18" s="12" t="s">
        <v>130</v>
      </c>
      <c r="E18" s="12" t="s">
        <v>130</v>
      </c>
      <c r="F18" s="12" t="s">
        <v>131</v>
      </c>
      <c r="G18" s="248">
        <v>42567</v>
      </c>
      <c r="H18" s="12" t="s">
        <v>132</v>
      </c>
      <c r="I18" s="12" t="s">
        <v>133</v>
      </c>
      <c r="J18" s="248">
        <v>43234</v>
      </c>
      <c r="K18" s="248">
        <v>44529</v>
      </c>
      <c r="L18" s="12" t="s">
        <v>134</v>
      </c>
      <c r="M18" s="249">
        <f t="shared" ca="1" si="0"/>
        <v>8</v>
      </c>
      <c r="N18" s="249">
        <f t="shared" ref="N18:O81" ca="1" si="2">+(YEAR(TODAY())-YEAR(J18))</f>
        <v>6</v>
      </c>
      <c r="O18" s="249">
        <f t="shared" ca="1" si="2"/>
        <v>3</v>
      </c>
      <c r="P18" s="282">
        <v>42</v>
      </c>
      <c r="Q18" s="282">
        <v>14</v>
      </c>
      <c r="R18" s="282">
        <v>28</v>
      </c>
      <c r="S18" s="282">
        <v>0</v>
      </c>
      <c r="T18" s="283">
        <v>55.599999999999994</v>
      </c>
      <c r="U18" s="283">
        <v>95.999999999999986</v>
      </c>
      <c r="V18" s="283">
        <v>0</v>
      </c>
      <c r="W18" s="283">
        <v>0</v>
      </c>
      <c r="X18" s="284">
        <v>1</v>
      </c>
      <c r="Y18" s="285">
        <v>42</v>
      </c>
      <c r="Z18" s="253">
        <f>+SUM(Tabla134566[[#This Row],[FITO KGR. DECOMISADO]:[ACUI KGR. DECOMISADO]])</f>
        <v>151.59999999999997</v>
      </c>
      <c r="AA18" s="254">
        <v>0.91919191919191923</v>
      </c>
      <c r="AB18" s="12" t="s">
        <v>41</v>
      </c>
      <c r="AC18" s="12" t="s">
        <v>41</v>
      </c>
      <c r="AD18" s="19"/>
      <c r="AE18" s="20"/>
      <c r="AF18" s="56"/>
      <c r="AG18" s="20"/>
      <c r="AH18" s="20"/>
    </row>
    <row r="19" spans="1:34" ht="114.75" customHeight="1" x14ac:dyDescent="0.25">
      <c r="A19" s="12" t="s">
        <v>34</v>
      </c>
      <c r="B19" s="29" t="s">
        <v>84</v>
      </c>
      <c r="C19" s="287" t="s">
        <v>102</v>
      </c>
      <c r="D19" s="12" t="s">
        <v>136</v>
      </c>
      <c r="E19" s="12" t="s">
        <v>136</v>
      </c>
      <c r="F19" s="12" t="s">
        <v>137</v>
      </c>
      <c r="G19" s="248">
        <v>42493</v>
      </c>
      <c r="H19" s="12" t="s">
        <v>138</v>
      </c>
      <c r="I19" s="12" t="s">
        <v>121</v>
      </c>
      <c r="J19" s="248">
        <v>43367</v>
      </c>
      <c r="K19" s="248">
        <v>43367</v>
      </c>
      <c r="L19" s="12" t="s">
        <v>139</v>
      </c>
      <c r="M19" s="249">
        <f t="shared" ca="1" si="0"/>
        <v>8</v>
      </c>
      <c r="N19" s="249">
        <f t="shared" ca="1" si="2"/>
        <v>6</v>
      </c>
      <c r="O19" s="249">
        <f t="shared" ca="1" si="2"/>
        <v>6</v>
      </c>
      <c r="P19" s="282">
        <v>210</v>
      </c>
      <c r="Q19" s="282">
        <v>96</v>
      </c>
      <c r="R19" s="282">
        <v>114</v>
      </c>
      <c r="S19" s="282">
        <v>0</v>
      </c>
      <c r="T19" s="283">
        <v>42.199999999999996</v>
      </c>
      <c r="U19" s="283">
        <v>74.830000000000013</v>
      </c>
      <c r="V19" s="283">
        <v>0</v>
      </c>
      <c r="W19" s="283">
        <v>30</v>
      </c>
      <c r="X19" s="284">
        <v>0.875</v>
      </c>
      <c r="Y19" s="285">
        <v>240</v>
      </c>
      <c r="Z19" s="253">
        <f>+SUM(Tabla134566[[#This Row],[FITO KGR. DECOMISADO]:[ACUI KGR. DECOMISADO]])</f>
        <v>117.03</v>
      </c>
      <c r="AA19" s="254">
        <v>0.96932515337423308</v>
      </c>
      <c r="AB19" s="12" t="s">
        <v>82</v>
      </c>
      <c r="AC19" s="12" t="s">
        <v>82</v>
      </c>
      <c r="AD19" s="19" t="s">
        <v>140</v>
      </c>
      <c r="AE19" s="20"/>
      <c r="AF19" s="20"/>
      <c r="AG19" s="20"/>
      <c r="AH19" s="20"/>
    </row>
    <row r="20" spans="1:34" ht="114.75" customHeight="1" x14ac:dyDescent="0.25">
      <c r="A20" s="12" t="s">
        <v>34</v>
      </c>
      <c r="B20" s="12" t="s">
        <v>84</v>
      </c>
      <c r="C20" s="287" t="s">
        <v>102</v>
      </c>
      <c r="D20" s="29" t="s">
        <v>141</v>
      </c>
      <c r="E20" s="29" t="s">
        <v>141</v>
      </c>
      <c r="F20" s="29" t="s">
        <v>142</v>
      </c>
      <c r="G20" s="266">
        <v>42462</v>
      </c>
      <c r="H20" s="29" t="s">
        <v>143</v>
      </c>
      <c r="I20" s="29" t="s">
        <v>64</v>
      </c>
      <c r="J20" s="266">
        <v>43451</v>
      </c>
      <c r="K20" s="266">
        <v>43770</v>
      </c>
      <c r="L20" s="29" t="s">
        <v>144</v>
      </c>
      <c r="M20" s="249">
        <f t="shared" ca="1" si="0"/>
        <v>8</v>
      </c>
      <c r="N20" s="249">
        <f t="shared" ca="1" si="2"/>
        <v>6</v>
      </c>
      <c r="O20" s="249">
        <f t="shared" ca="1" si="2"/>
        <v>5</v>
      </c>
      <c r="P20" s="260">
        <v>364</v>
      </c>
      <c r="Q20" s="260">
        <v>176</v>
      </c>
      <c r="R20" s="260">
        <v>181</v>
      </c>
      <c r="S20" s="260">
        <v>7</v>
      </c>
      <c r="T20" s="261">
        <v>86.880999999999986</v>
      </c>
      <c r="U20" s="261">
        <v>79.319000000000031</v>
      </c>
      <c r="V20" s="261">
        <v>0</v>
      </c>
      <c r="W20" s="261">
        <v>2</v>
      </c>
      <c r="X20" s="267">
        <v>0.99453551912568305</v>
      </c>
      <c r="Y20" s="263">
        <v>366</v>
      </c>
      <c r="Z20" s="253">
        <f>+SUM(Tabla134566[[#This Row],[FITO KGR. DECOMISADO]:[ACUI KGR. DECOMISADO]])</f>
        <v>166.20000000000002</v>
      </c>
      <c r="AA20" s="268">
        <v>0.98692810457516345</v>
      </c>
      <c r="AB20" s="29" t="s">
        <v>41</v>
      </c>
      <c r="AC20" s="29" t="s">
        <v>41</v>
      </c>
      <c r="AD20" s="43" t="s">
        <v>145</v>
      </c>
      <c r="AE20" s="36"/>
      <c r="AF20" s="55"/>
      <c r="AG20" s="36"/>
      <c r="AH20" s="36"/>
    </row>
    <row r="21" spans="1:34" ht="114.75" customHeight="1" x14ac:dyDescent="0.25">
      <c r="A21" s="29" t="s">
        <v>34</v>
      </c>
      <c r="B21" s="12" t="s">
        <v>84</v>
      </c>
      <c r="C21" s="287" t="s">
        <v>102</v>
      </c>
      <c r="D21" s="12" t="s">
        <v>147</v>
      </c>
      <c r="E21" s="12" t="s">
        <v>147</v>
      </c>
      <c r="F21" s="12" t="s">
        <v>148</v>
      </c>
      <c r="G21" s="248">
        <v>42908</v>
      </c>
      <c r="H21" s="12" t="s">
        <v>149</v>
      </c>
      <c r="I21" s="12" t="s">
        <v>95</v>
      </c>
      <c r="J21" s="248">
        <v>43094</v>
      </c>
      <c r="K21" s="248">
        <v>43367</v>
      </c>
      <c r="L21" s="12" t="s">
        <v>150</v>
      </c>
      <c r="M21" s="249">
        <f t="shared" ca="1" si="0"/>
        <v>7</v>
      </c>
      <c r="N21" s="249">
        <f t="shared" ca="1" si="2"/>
        <v>7</v>
      </c>
      <c r="O21" s="249">
        <f t="shared" ca="1" si="2"/>
        <v>6</v>
      </c>
      <c r="P21" s="282">
        <v>193</v>
      </c>
      <c r="Q21" s="282">
        <v>68</v>
      </c>
      <c r="R21" s="282">
        <v>125</v>
      </c>
      <c r="S21" s="282">
        <v>0</v>
      </c>
      <c r="T21" s="283">
        <v>54.1</v>
      </c>
      <c r="U21" s="283">
        <v>41.41</v>
      </c>
      <c r="V21" s="283">
        <v>0</v>
      </c>
      <c r="W21" s="283">
        <v>19</v>
      </c>
      <c r="X21" s="284">
        <v>0.910377358490566</v>
      </c>
      <c r="Y21" s="285">
        <v>212</v>
      </c>
      <c r="Z21" s="253">
        <f>+SUM(Tabla134566[[#This Row],[FITO KGR. DECOMISADO]:[ACUI KGR. DECOMISADO]])</f>
        <v>95.509999999999991</v>
      </c>
      <c r="AA21" s="254">
        <v>0.98235294117647054</v>
      </c>
      <c r="AB21" s="12" t="s">
        <v>41</v>
      </c>
      <c r="AC21" s="12" t="s">
        <v>41</v>
      </c>
      <c r="AD21" s="19"/>
      <c r="AE21" s="20"/>
      <c r="AF21" s="20"/>
      <c r="AG21" s="20"/>
      <c r="AH21" s="20"/>
    </row>
    <row r="22" spans="1:34" ht="114.75" customHeight="1" x14ac:dyDescent="0.25">
      <c r="A22" s="12" t="s">
        <v>34</v>
      </c>
      <c r="B22" s="29" t="s">
        <v>84</v>
      </c>
      <c r="C22" s="287" t="s">
        <v>102</v>
      </c>
      <c r="D22" s="12" t="s">
        <v>151</v>
      </c>
      <c r="E22" s="12" t="s">
        <v>151</v>
      </c>
      <c r="F22" s="12" t="s">
        <v>152</v>
      </c>
      <c r="G22" s="248">
        <v>43973</v>
      </c>
      <c r="H22" s="12" t="s">
        <v>153</v>
      </c>
      <c r="I22" s="12" t="s">
        <v>55</v>
      </c>
      <c r="J22" s="248">
        <v>44536</v>
      </c>
      <c r="K22" s="248">
        <v>44536</v>
      </c>
      <c r="L22" s="12" t="s">
        <v>154</v>
      </c>
      <c r="M22" s="249">
        <f t="shared" ca="1" si="0"/>
        <v>4</v>
      </c>
      <c r="N22" s="249">
        <f t="shared" ca="1" si="2"/>
        <v>3</v>
      </c>
      <c r="O22" s="249">
        <f t="shared" ca="1" si="2"/>
        <v>3</v>
      </c>
      <c r="P22" s="282">
        <v>360</v>
      </c>
      <c r="Q22" s="282">
        <v>126</v>
      </c>
      <c r="R22" s="282">
        <v>222</v>
      </c>
      <c r="S22" s="282">
        <v>12</v>
      </c>
      <c r="T22" s="283">
        <v>58.959999999999972</v>
      </c>
      <c r="U22" s="283">
        <v>102.49000000000001</v>
      </c>
      <c r="V22" s="283">
        <v>1.08</v>
      </c>
      <c r="W22" s="283">
        <v>35</v>
      </c>
      <c r="X22" s="284">
        <v>0.91139240506329111</v>
      </c>
      <c r="Y22" s="285">
        <v>395</v>
      </c>
      <c r="Z22" s="253">
        <f>+SUM(Tabla134566[[#This Row],[FITO KGR. DECOMISADO]:[ACUI KGR. DECOMISADO]])</f>
        <v>162.53</v>
      </c>
      <c r="AA22" s="254">
        <v>0.89204545454545459</v>
      </c>
      <c r="AB22" s="12" t="s">
        <v>41</v>
      </c>
      <c r="AC22" s="12" t="s">
        <v>41</v>
      </c>
      <c r="AD22" s="19"/>
      <c r="AE22" s="20"/>
      <c r="AF22" s="20"/>
      <c r="AG22" s="20"/>
      <c r="AH22" s="20"/>
    </row>
    <row r="23" spans="1:34" s="289" customFormat="1" ht="114.75" customHeight="1" x14ac:dyDescent="0.25">
      <c r="A23" s="29" t="s">
        <v>34</v>
      </c>
      <c r="B23" s="12" t="s">
        <v>84</v>
      </c>
      <c r="C23" s="287" t="s">
        <v>102</v>
      </c>
      <c r="D23" s="29" t="s">
        <v>155</v>
      </c>
      <c r="E23" s="29" t="s">
        <v>155</v>
      </c>
      <c r="F23" s="29" t="s">
        <v>152</v>
      </c>
      <c r="G23" s="266">
        <v>43372</v>
      </c>
      <c r="H23" s="29" t="s">
        <v>156</v>
      </c>
      <c r="I23" s="29" t="s">
        <v>55</v>
      </c>
      <c r="J23" s="266">
        <v>44536</v>
      </c>
      <c r="K23" s="266">
        <v>44536</v>
      </c>
      <c r="L23" s="29" t="s">
        <v>157</v>
      </c>
      <c r="M23" s="249">
        <f t="shared" ca="1" si="0"/>
        <v>6</v>
      </c>
      <c r="N23" s="249">
        <f t="shared" ca="1" si="2"/>
        <v>3</v>
      </c>
      <c r="O23" s="249">
        <f t="shared" ca="1" si="2"/>
        <v>3</v>
      </c>
      <c r="P23" s="260">
        <v>321</v>
      </c>
      <c r="Q23" s="260">
        <v>72</v>
      </c>
      <c r="R23" s="260">
        <v>248</v>
      </c>
      <c r="S23" s="260">
        <v>1</v>
      </c>
      <c r="T23" s="261">
        <v>31.88</v>
      </c>
      <c r="U23" s="261">
        <v>80.17</v>
      </c>
      <c r="V23" s="261">
        <v>0.86</v>
      </c>
      <c r="W23" s="261">
        <v>11</v>
      </c>
      <c r="X23" s="267">
        <v>0.9668674698795181</v>
      </c>
      <c r="Y23" s="263">
        <v>332</v>
      </c>
      <c r="Z23" s="253">
        <f>+SUM(Tabla134566[[#This Row],[FITO KGR. DECOMISADO]:[ACUI KGR. DECOMISADO]])</f>
        <v>112.91</v>
      </c>
      <c r="AA23" s="268">
        <v>0.98207885304659504</v>
      </c>
      <c r="AB23" s="29" t="s">
        <v>41</v>
      </c>
      <c r="AC23" s="29" t="s">
        <v>41</v>
      </c>
      <c r="AD23" s="43"/>
      <c r="AE23" s="36"/>
      <c r="AF23" s="36"/>
      <c r="AG23" s="36"/>
      <c r="AH23" s="36"/>
    </row>
    <row r="24" spans="1:34" ht="114.75" customHeight="1" x14ac:dyDescent="0.25">
      <c r="A24" s="12" t="s">
        <v>34</v>
      </c>
      <c r="B24" s="29" t="s">
        <v>84</v>
      </c>
      <c r="C24" s="287" t="s">
        <v>102</v>
      </c>
      <c r="D24" s="12" t="s">
        <v>158</v>
      </c>
      <c r="E24" s="12" t="s">
        <v>158</v>
      </c>
      <c r="F24" s="12" t="s">
        <v>159</v>
      </c>
      <c r="G24" s="248">
        <v>43987</v>
      </c>
      <c r="H24" s="12" t="s">
        <v>160</v>
      </c>
      <c r="I24" s="12" t="s">
        <v>55</v>
      </c>
      <c r="J24" s="248">
        <v>44403</v>
      </c>
      <c r="K24" s="248">
        <v>44403</v>
      </c>
      <c r="L24" s="12" t="s">
        <v>161</v>
      </c>
      <c r="M24" s="249">
        <f t="shared" ca="1" si="0"/>
        <v>4</v>
      </c>
      <c r="N24" s="249">
        <f t="shared" ca="1" si="2"/>
        <v>3</v>
      </c>
      <c r="O24" s="249">
        <f t="shared" ca="1" si="2"/>
        <v>3</v>
      </c>
      <c r="P24" s="282">
        <v>160</v>
      </c>
      <c r="Q24" s="282">
        <v>85</v>
      </c>
      <c r="R24" s="282">
        <v>74</v>
      </c>
      <c r="S24" s="282">
        <v>1</v>
      </c>
      <c r="T24" s="283">
        <v>114.64</v>
      </c>
      <c r="U24" s="283">
        <v>102.33</v>
      </c>
      <c r="V24" s="283">
        <v>0.77</v>
      </c>
      <c r="W24" s="283">
        <v>0</v>
      </c>
      <c r="X24" s="284">
        <v>1</v>
      </c>
      <c r="Y24" s="285">
        <v>160</v>
      </c>
      <c r="Z24" s="253">
        <f>+SUM(Tabla134566[[#This Row],[FITO KGR. DECOMISADO]:[ACUI KGR. DECOMISADO]])</f>
        <v>217.74</v>
      </c>
      <c r="AA24" s="254">
        <v>1</v>
      </c>
      <c r="AB24" s="12" t="s">
        <v>162</v>
      </c>
      <c r="AC24" s="12" t="s">
        <v>41</v>
      </c>
      <c r="AD24" s="19"/>
      <c r="AE24" s="20"/>
      <c r="AF24" s="20"/>
      <c r="AG24" s="20"/>
      <c r="AH24" s="20"/>
    </row>
    <row r="25" spans="1:34" ht="114.75" customHeight="1" x14ac:dyDescent="0.25">
      <c r="A25" s="29" t="s">
        <v>34</v>
      </c>
      <c r="B25" s="29" t="s">
        <v>84</v>
      </c>
      <c r="C25" s="287" t="s">
        <v>102</v>
      </c>
      <c r="D25" s="29" t="s">
        <v>164</v>
      </c>
      <c r="E25" s="29" t="s">
        <v>164</v>
      </c>
      <c r="F25" s="29" t="s">
        <v>152</v>
      </c>
      <c r="G25" s="266">
        <v>43909</v>
      </c>
      <c r="H25" s="29" t="s">
        <v>165</v>
      </c>
      <c r="I25" s="29" t="s">
        <v>55</v>
      </c>
      <c r="J25" s="266">
        <v>44515</v>
      </c>
      <c r="K25" s="266">
        <v>44515</v>
      </c>
      <c r="L25" s="29" t="s">
        <v>166</v>
      </c>
      <c r="M25" s="249">
        <f t="shared" ca="1" si="0"/>
        <v>4</v>
      </c>
      <c r="N25" s="249">
        <f t="shared" ca="1" si="2"/>
        <v>3</v>
      </c>
      <c r="O25" s="249">
        <f t="shared" ca="1" si="2"/>
        <v>3</v>
      </c>
      <c r="P25" s="260">
        <v>415</v>
      </c>
      <c r="Q25" s="260">
        <v>125</v>
      </c>
      <c r="R25" s="260">
        <v>289</v>
      </c>
      <c r="S25" s="260">
        <v>1</v>
      </c>
      <c r="T25" s="261">
        <v>25.20000000000001</v>
      </c>
      <c r="U25" s="261">
        <v>86.660000000000011</v>
      </c>
      <c r="V25" s="261">
        <v>0.21</v>
      </c>
      <c r="W25" s="261">
        <v>0</v>
      </c>
      <c r="X25" s="267">
        <v>1</v>
      </c>
      <c r="Y25" s="263">
        <v>415</v>
      </c>
      <c r="Z25" s="253">
        <f>+SUM(Tabla134566[[#This Row],[FITO KGR. DECOMISADO]:[ACUI KGR. DECOMISADO]])</f>
        <v>112.07000000000001</v>
      </c>
      <c r="AA25" s="268">
        <v>0.77142857142857146</v>
      </c>
      <c r="AB25" s="29" t="s">
        <v>41</v>
      </c>
      <c r="AC25" s="29" t="s">
        <v>41</v>
      </c>
      <c r="AD25" s="43"/>
      <c r="AE25" s="36"/>
      <c r="AF25" s="55"/>
      <c r="AG25" s="36"/>
      <c r="AH25" s="36"/>
    </row>
    <row r="26" spans="1:34" ht="114.75" customHeight="1" x14ac:dyDescent="0.25">
      <c r="A26" s="12" t="s">
        <v>34</v>
      </c>
      <c r="B26" s="29" t="s">
        <v>84</v>
      </c>
      <c r="C26" s="287" t="s">
        <v>168</v>
      </c>
      <c r="D26" s="29" t="s">
        <v>169</v>
      </c>
      <c r="E26" s="29" t="s">
        <v>169</v>
      </c>
      <c r="F26" s="29" t="s">
        <v>170</v>
      </c>
      <c r="G26" s="266">
        <v>42860</v>
      </c>
      <c r="H26" s="29" t="s">
        <v>171</v>
      </c>
      <c r="I26" s="29" t="s">
        <v>55</v>
      </c>
      <c r="J26" s="266">
        <v>43367</v>
      </c>
      <c r="K26" s="266">
        <v>44185</v>
      </c>
      <c r="L26" s="29" t="s">
        <v>172</v>
      </c>
      <c r="M26" s="249">
        <f t="shared" ca="1" si="0"/>
        <v>7</v>
      </c>
      <c r="N26" s="249">
        <f t="shared" ca="1" si="2"/>
        <v>6</v>
      </c>
      <c r="O26" s="249">
        <f t="shared" ca="1" si="2"/>
        <v>4</v>
      </c>
      <c r="P26" s="260">
        <v>51</v>
      </c>
      <c r="Q26" s="260">
        <v>20</v>
      </c>
      <c r="R26" s="260">
        <v>31</v>
      </c>
      <c r="S26" s="260">
        <v>0</v>
      </c>
      <c r="T26" s="261">
        <v>15.210000000000003</v>
      </c>
      <c r="U26" s="261">
        <v>37.140000000000015</v>
      </c>
      <c r="V26" s="261">
        <v>0</v>
      </c>
      <c r="W26" s="261">
        <v>10</v>
      </c>
      <c r="X26" s="267">
        <v>0.83606557377049184</v>
      </c>
      <c r="Y26" s="263">
        <v>61</v>
      </c>
      <c r="Z26" s="253">
        <f>+SUM(Tabla134566[[#This Row],[FITO KGR. DECOMISADO]:[ACUI KGR. DECOMISADO]])</f>
        <v>52.350000000000016</v>
      </c>
      <c r="AA26" s="268">
        <v>0.75384615384615383</v>
      </c>
      <c r="AB26" s="29" t="s">
        <v>129</v>
      </c>
      <c r="AC26" s="29" t="s">
        <v>41</v>
      </c>
      <c r="AD26" s="43"/>
      <c r="AE26" s="36"/>
      <c r="AF26" s="36"/>
      <c r="AG26" s="36"/>
      <c r="AH26" s="36"/>
    </row>
    <row r="27" spans="1:34" ht="114.75" customHeight="1" x14ac:dyDescent="0.25">
      <c r="A27" s="29" t="s">
        <v>34</v>
      </c>
      <c r="B27" s="29" t="s">
        <v>84</v>
      </c>
      <c r="C27" s="287" t="s">
        <v>173</v>
      </c>
      <c r="D27" s="29" t="s">
        <v>174</v>
      </c>
      <c r="E27" s="29" t="s">
        <v>174</v>
      </c>
      <c r="F27" s="29" t="s">
        <v>175</v>
      </c>
      <c r="G27" s="266">
        <v>43319</v>
      </c>
      <c r="H27" s="29" t="s">
        <v>176</v>
      </c>
      <c r="I27" s="29" t="s">
        <v>177</v>
      </c>
      <c r="J27" s="266">
        <v>44186</v>
      </c>
      <c r="K27" s="266">
        <v>44186</v>
      </c>
      <c r="L27" s="29" t="s">
        <v>178</v>
      </c>
      <c r="M27" s="249">
        <f t="shared" ca="1" si="0"/>
        <v>6</v>
      </c>
      <c r="N27" s="249">
        <f t="shared" ca="1" si="2"/>
        <v>4</v>
      </c>
      <c r="O27" s="249">
        <f t="shared" ca="1" si="2"/>
        <v>4</v>
      </c>
      <c r="P27" s="260">
        <v>298</v>
      </c>
      <c r="Q27" s="260">
        <v>149</v>
      </c>
      <c r="R27" s="260">
        <v>146</v>
      </c>
      <c r="S27" s="260">
        <v>3</v>
      </c>
      <c r="T27" s="261">
        <v>55.730000000000011</v>
      </c>
      <c r="U27" s="261">
        <v>118.35999999999999</v>
      </c>
      <c r="V27" s="261">
        <v>1.21</v>
      </c>
      <c r="W27" s="261">
        <v>0</v>
      </c>
      <c r="X27" s="267">
        <v>1</v>
      </c>
      <c r="Y27" s="263">
        <v>298</v>
      </c>
      <c r="Z27" s="253">
        <f>+SUM(Tabla134566[[#This Row],[FITO KGR. DECOMISADO]:[ACUI KGR. DECOMISADO]])</f>
        <v>175.3</v>
      </c>
      <c r="AA27" s="268">
        <v>0.98194945848375448</v>
      </c>
      <c r="AB27" s="29" t="s">
        <v>129</v>
      </c>
      <c r="AC27" s="29" t="s">
        <v>82</v>
      </c>
      <c r="AD27" s="43" t="s">
        <v>179</v>
      </c>
      <c r="AE27" s="36"/>
      <c r="AF27" s="36"/>
      <c r="AG27" s="36"/>
      <c r="AH27" s="36"/>
    </row>
    <row r="28" spans="1:34" ht="114.75" customHeight="1" x14ac:dyDescent="0.25">
      <c r="A28" s="290" t="s">
        <v>34</v>
      </c>
      <c r="B28" s="290" t="s">
        <v>84</v>
      </c>
      <c r="C28" s="290" t="s">
        <v>102</v>
      </c>
      <c r="D28" s="29" t="s">
        <v>181</v>
      </c>
      <c r="E28" s="40" t="s">
        <v>181</v>
      </c>
      <c r="F28" s="29" t="s">
        <v>182</v>
      </c>
      <c r="G28" s="266">
        <v>41092</v>
      </c>
      <c r="H28" s="29" t="s">
        <v>183</v>
      </c>
      <c r="I28" s="29" t="s">
        <v>121</v>
      </c>
      <c r="J28" s="266">
        <v>42037</v>
      </c>
      <c r="K28" s="266">
        <v>44851</v>
      </c>
      <c r="L28" s="29" t="s">
        <v>184</v>
      </c>
      <c r="M28" s="249">
        <f t="shared" ca="1" si="0"/>
        <v>12</v>
      </c>
      <c r="N28" s="249">
        <f t="shared" ca="1" si="2"/>
        <v>9</v>
      </c>
      <c r="O28" s="249">
        <f t="shared" ca="1" si="2"/>
        <v>2</v>
      </c>
      <c r="P28" s="260">
        <v>30</v>
      </c>
      <c r="Q28" s="260">
        <v>15</v>
      </c>
      <c r="R28" s="260">
        <v>15</v>
      </c>
      <c r="S28" s="260">
        <v>0</v>
      </c>
      <c r="T28" s="261">
        <v>0</v>
      </c>
      <c r="U28" s="261">
        <v>4.2</v>
      </c>
      <c r="V28" s="261">
        <v>0</v>
      </c>
      <c r="W28" s="261">
        <v>0</v>
      </c>
      <c r="X28" s="262">
        <v>1</v>
      </c>
      <c r="Y28" s="263">
        <v>30</v>
      </c>
      <c r="Z28" s="264">
        <f>+SUM(Tabla134566[[#This Row],[FITO KGR. DECOMISADO]:[ACUI KGR. DECOMISADO]])</f>
        <v>4.2</v>
      </c>
      <c r="AA28" s="265"/>
      <c r="AB28" s="265"/>
      <c r="AC28" s="265"/>
      <c r="AD28" s="35"/>
      <c r="AE28" s="36"/>
      <c r="AF28" s="36"/>
      <c r="AG28" s="36"/>
      <c r="AH28" s="36"/>
    </row>
    <row r="29" spans="1:34" ht="114.75" customHeight="1" x14ac:dyDescent="0.25">
      <c r="A29" s="12" t="s">
        <v>34</v>
      </c>
      <c r="B29" s="12" t="s">
        <v>185</v>
      </c>
      <c r="C29" s="247" t="s">
        <v>186</v>
      </c>
      <c r="D29" s="12" t="s">
        <v>187</v>
      </c>
      <c r="E29" s="12" t="s">
        <v>187</v>
      </c>
      <c r="F29" s="12" t="s">
        <v>188</v>
      </c>
      <c r="G29" s="248">
        <v>41807</v>
      </c>
      <c r="H29" s="12" t="s">
        <v>189</v>
      </c>
      <c r="I29" s="12" t="s">
        <v>95</v>
      </c>
      <c r="J29" s="248">
        <v>42723</v>
      </c>
      <c r="K29" s="248">
        <v>42723</v>
      </c>
      <c r="L29" s="12" t="s">
        <v>190</v>
      </c>
      <c r="M29" s="249">
        <f t="shared" ca="1" si="0"/>
        <v>10</v>
      </c>
      <c r="N29" s="249">
        <f t="shared" ca="1" si="2"/>
        <v>8</v>
      </c>
      <c r="O29" s="249">
        <f t="shared" ca="1" si="2"/>
        <v>8</v>
      </c>
      <c r="P29" s="282">
        <v>2</v>
      </c>
      <c r="Q29" s="282">
        <v>1</v>
      </c>
      <c r="R29" s="282">
        <v>1</v>
      </c>
      <c r="S29" s="282">
        <v>0</v>
      </c>
      <c r="T29" s="283">
        <v>10</v>
      </c>
      <c r="U29" s="283">
        <v>0</v>
      </c>
      <c r="V29" s="283">
        <v>0</v>
      </c>
      <c r="W29" s="283">
        <v>0</v>
      </c>
      <c r="X29" s="284">
        <v>1</v>
      </c>
      <c r="Y29" s="285">
        <v>2</v>
      </c>
      <c r="Z29" s="253">
        <f>+SUM(Tabla134566[[#This Row],[FITO KGR. DECOMISADO]:[ACUI KGR. DECOMISADO]])</f>
        <v>10</v>
      </c>
      <c r="AA29" s="254">
        <v>1</v>
      </c>
      <c r="AB29" s="12" t="s">
        <v>41</v>
      </c>
      <c r="AC29" s="12" t="s">
        <v>41</v>
      </c>
      <c r="AD29" s="19"/>
      <c r="AE29" s="20"/>
      <c r="AF29" s="20"/>
      <c r="AG29" s="20"/>
      <c r="AH29" s="20"/>
    </row>
    <row r="30" spans="1:34" ht="114.75" customHeight="1" x14ac:dyDescent="0.25">
      <c r="A30" s="29" t="s">
        <v>34</v>
      </c>
      <c r="B30" s="29" t="s">
        <v>185</v>
      </c>
      <c r="C30" s="247" t="s">
        <v>192</v>
      </c>
      <c r="D30" s="29" t="s">
        <v>193</v>
      </c>
      <c r="E30" s="29" t="s">
        <v>193</v>
      </c>
      <c r="F30" s="29" t="s">
        <v>194</v>
      </c>
      <c r="G30" s="266">
        <v>42827</v>
      </c>
      <c r="H30" s="29" t="s">
        <v>195</v>
      </c>
      <c r="I30" s="29" t="s">
        <v>196</v>
      </c>
      <c r="J30" s="266">
        <v>43451</v>
      </c>
      <c r="K30" s="266">
        <v>43451</v>
      </c>
      <c r="L30" s="29" t="s">
        <v>197</v>
      </c>
      <c r="M30" s="249">
        <f t="shared" ca="1" si="0"/>
        <v>7</v>
      </c>
      <c r="N30" s="249">
        <f t="shared" ca="1" si="2"/>
        <v>6</v>
      </c>
      <c r="O30" s="249">
        <f t="shared" ca="1" si="2"/>
        <v>6</v>
      </c>
      <c r="P30" s="260"/>
      <c r="Q30" s="260"/>
      <c r="R30" s="260"/>
      <c r="S30" s="260"/>
      <c r="T30" s="261"/>
      <c r="U30" s="261"/>
      <c r="V30" s="261"/>
      <c r="W30" s="261"/>
      <c r="X30" s="267"/>
      <c r="Y30" s="263"/>
      <c r="Z30" s="253">
        <f>+SUM(Tabla134566[[#This Row],[FITO KGR. DECOMISADO]:[ACUI KGR. DECOMISADO]])</f>
        <v>0</v>
      </c>
      <c r="AA30" s="268">
        <v>0.8928571428571429</v>
      </c>
      <c r="AB30" s="29" t="s">
        <v>41</v>
      </c>
      <c r="AC30" s="29" t="s">
        <v>41</v>
      </c>
      <c r="AD30" s="43"/>
      <c r="AE30" s="36"/>
      <c r="AF30" s="36"/>
      <c r="AG30" s="36"/>
      <c r="AH30" s="36"/>
    </row>
    <row r="31" spans="1:34" ht="114.75" customHeight="1" x14ac:dyDescent="0.25">
      <c r="A31" s="12" t="s">
        <v>34</v>
      </c>
      <c r="B31" s="12" t="s">
        <v>198</v>
      </c>
      <c r="C31" s="247" t="s">
        <v>199</v>
      </c>
      <c r="D31" s="12" t="s">
        <v>200</v>
      </c>
      <c r="E31" s="12" t="s">
        <v>200</v>
      </c>
      <c r="F31" s="12" t="s">
        <v>201</v>
      </c>
      <c r="G31" s="248">
        <v>43310</v>
      </c>
      <c r="H31" s="12" t="s">
        <v>202</v>
      </c>
      <c r="I31" s="12" t="s">
        <v>203</v>
      </c>
      <c r="J31" s="248">
        <v>44088</v>
      </c>
      <c r="K31" s="248">
        <v>44373</v>
      </c>
      <c r="L31" s="12" t="s">
        <v>204</v>
      </c>
      <c r="M31" s="249">
        <f t="shared" ca="1" si="0"/>
        <v>6</v>
      </c>
      <c r="N31" s="249">
        <f t="shared" ca="1" si="2"/>
        <v>4</v>
      </c>
      <c r="O31" s="249">
        <f t="shared" ca="1" si="2"/>
        <v>3</v>
      </c>
      <c r="P31" s="282">
        <v>76</v>
      </c>
      <c r="Q31" s="282">
        <v>53</v>
      </c>
      <c r="R31" s="282">
        <v>23</v>
      </c>
      <c r="S31" s="282">
        <v>0</v>
      </c>
      <c r="T31" s="283">
        <v>5</v>
      </c>
      <c r="U31" s="283">
        <v>0</v>
      </c>
      <c r="V31" s="283">
        <v>0</v>
      </c>
      <c r="W31" s="283">
        <v>0</v>
      </c>
      <c r="X31" s="284">
        <v>1</v>
      </c>
      <c r="Y31" s="285">
        <v>76</v>
      </c>
      <c r="Z31" s="253">
        <f>+SUM(Tabla134566[[#This Row],[FITO KGR. DECOMISADO]:[ACUI KGR. DECOMISADO]])</f>
        <v>5</v>
      </c>
      <c r="AA31" s="254">
        <v>0.98</v>
      </c>
      <c r="AB31" s="12" t="s">
        <v>41</v>
      </c>
      <c r="AC31" s="12" t="s">
        <v>41</v>
      </c>
      <c r="AD31" s="19"/>
      <c r="AE31" s="56" t="s">
        <v>448</v>
      </c>
      <c r="AF31" s="56" t="s">
        <v>449</v>
      </c>
      <c r="AG31" s="20"/>
      <c r="AH31" s="20"/>
    </row>
    <row r="32" spans="1:34" ht="114.75" customHeight="1" x14ac:dyDescent="0.25">
      <c r="A32" s="29" t="s">
        <v>34</v>
      </c>
      <c r="B32" s="12" t="s">
        <v>198</v>
      </c>
      <c r="C32" s="247" t="s">
        <v>199</v>
      </c>
      <c r="D32" s="12" t="s">
        <v>205</v>
      </c>
      <c r="E32" s="12" t="s">
        <v>205</v>
      </c>
      <c r="F32" s="12" t="s">
        <v>159</v>
      </c>
      <c r="G32" s="248">
        <v>43879</v>
      </c>
      <c r="H32" s="12" t="s">
        <v>206</v>
      </c>
      <c r="I32" s="12" t="s">
        <v>207</v>
      </c>
      <c r="J32" s="248">
        <v>44403</v>
      </c>
      <c r="K32" s="248">
        <v>44403</v>
      </c>
      <c r="L32" s="12" t="s">
        <v>208</v>
      </c>
      <c r="M32" s="249">
        <f t="shared" ca="1" si="0"/>
        <v>4</v>
      </c>
      <c r="N32" s="249">
        <f t="shared" ca="1" si="2"/>
        <v>3</v>
      </c>
      <c r="O32" s="249">
        <f t="shared" ca="1" si="2"/>
        <v>3</v>
      </c>
      <c r="P32" s="282">
        <v>0</v>
      </c>
      <c r="Q32" s="282">
        <v>0</v>
      </c>
      <c r="R32" s="282">
        <v>0</v>
      </c>
      <c r="S32" s="282">
        <v>0</v>
      </c>
      <c r="T32" s="283">
        <v>0</v>
      </c>
      <c r="U32" s="283">
        <v>0</v>
      </c>
      <c r="V32" s="283">
        <v>0</v>
      </c>
      <c r="W32" s="283">
        <v>0</v>
      </c>
      <c r="X32" s="284" t="e">
        <v>#DIV/0!</v>
      </c>
      <c r="Y32" s="285">
        <v>0</v>
      </c>
      <c r="Z32" s="253">
        <f>+SUM(Tabla134566[[#This Row],[FITO KGR. DECOMISADO]:[ACUI KGR. DECOMISADO]])</f>
        <v>0</v>
      </c>
      <c r="AA32" s="254">
        <v>0.97037037037037033</v>
      </c>
      <c r="AB32" s="12" t="s">
        <v>41</v>
      </c>
      <c r="AC32" s="12" t="s">
        <v>41</v>
      </c>
      <c r="AD32" s="19"/>
      <c r="AE32" s="20"/>
      <c r="AF32" s="20"/>
      <c r="AG32" s="20"/>
      <c r="AH32" s="20"/>
    </row>
    <row r="33" spans="1:34" ht="114.75" customHeight="1" x14ac:dyDescent="0.25">
      <c r="A33" s="12" t="s">
        <v>34</v>
      </c>
      <c r="B33" s="12" t="s">
        <v>209</v>
      </c>
      <c r="C33" s="247" t="s">
        <v>210</v>
      </c>
      <c r="D33" s="12" t="s">
        <v>211</v>
      </c>
      <c r="E33" s="12" t="s">
        <v>211</v>
      </c>
      <c r="F33" s="12" t="s">
        <v>212</v>
      </c>
      <c r="G33" s="248">
        <v>42381</v>
      </c>
      <c r="H33" s="12" t="s">
        <v>213</v>
      </c>
      <c r="I33" s="12" t="s">
        <v>89</v>
      </c>
      <c r="J33" s="248">
        <v>42884</v>
      </c>
      <c r="K33" s="248">
        <v>42884</v>
      </c>
      <c r="L33" s="12" t="s">
        <v>214</v>
      </c>
      <c r="M33" s="249">
        <f t="shared" ca="1" si="0"/>
        <v>8</v>
      </c>
      <c r="N33" s="249">
        <f t="shared" ca="1" si="2"/>
        <v>7</v>
      </c>
      <c r="O33" s="249">
        <f t="shared" ca="1" si="2"/>
        <v>7</v>
      </c>
      <c r="P33" s="282">
        <v>6</v>
      </c>
      <c r="Q33" s="282">
        <v>2</v>
      </c>
      <c r="R33" s="282">
        <v>4</v>
      </c>
      <c r="S33" s="282">
        <v>0</v>
      </c>
      <c r="T33" s="283">
        <v>1.33</v>
      </c>
      <c r="U33" s="283">
        <v>2.0349999999999997</v>
      </c>
      <c r="V33" s="283">
        <v>0</v>
      </c>
      <c r="W33" s="283">
        <v>1</v>
      </c>
      <c r="X33" s="284">
        <v>0.8571428571428571</v>
      </c>
      <c r="Y33" s="285">
        <v>7</v>
      </c>
      <c r="Z33" s="253">
        <f>+SUM(Tabla134566[[#This Row],[FITO KGR. DECOMISADO]:[ACUI KGR. DECOMISADO]])</f>
        <v>3.3649999999999998</v>
      </c>
      <c r="AA33" s="254">
        <v>1</v>
      </c>
      <c r="AB33" s="12" t="s">
        <v>41</v>
      </c>
      <c r="AC33" s="12" t="s">
        <v>41</v>
      </c>
      <c r="AD33" s="19"/>
      <c r="AE33" s="20"/>
      <c r="AF33" s="20"/>
      <c r="AG33" s="20"/>
      <c r="AH33" s="20"/>
    </row>
    <row r="34" spans="1:34" ht="114.75" customHeight="1" x14ac:dyDescent="0.25">
      <c r="A34" s="29" t="s">
        <v>34</v>
      </c>
      <c r="B34" s="29" t="s">
        <v>209</v>
      </c>
      <c r="C34" s="247" t="s">
        <v>210</v>
      </c>
      <c r="D34" s="29" t="s">
        <v>215</v>
      </c>
      <c r="E34" s="29" t="s">
        <v>215</v>
      </c>
      <c r="F34" s="29" t="s">
        <v>73</v>
      </c>
      <c r="G34" s="266">
        <v>42278</v>
      </c>
      <c r="H34" s="29" t="s">
        <v>216</v>
      </c>
      <c r="I34" s="29" t="s">
        <v>207</v>
      </c>
      <c r="J34" s="266">
        <v>43612</v>
      </c>
      <c r="K34" s="266">
        <v>43612</v>
      </c>
      <c r="L34" s="29" t="s">
        <v>217</v>
      </c>
      <c r="M34" s="249">
        <f t="shared" ca="1" si="0"/>
        <v>9</v>
      </c>
      <c r="N34" s="249">
        <f t="shared" ca="1" si="2"/>
        <v>5</v>
      </c>
      <c r="O34" s="249">
        <f t="shared" ca="1" si="2"/>
        <v>5</v>
      </c>
      <c r="P34" s="260">
        <v>14</v>
      </c>
      <c r="Q34" s="260">
        <v>9</v>
      </c>
      <c r="R34" s="260">
        <v>5</v>
      </c>
      <c r="S34" s="260">
        <v>0</v>
      </c>
      <c r="T34" s="261">
        <v>11.555</v>
      </c>
      <c r="U34" s="261">
        <v>3.605</v>
      </c>
      <c r="V34" s="261">
        <v>0</v>
      </c>
      <c r="W34" s="261">
        <v>0</v>
      </c>
      <c r="X34" s="267">
        <v>1</v>
      </c>
      <c r="Y34" s="263">
        <v>14</v>
      </c>
      <c r="Z34" s="253">
        <f>+SUM(Tabla134566[[#This Row],[FITO KGR. DECOMISADO]:[ACUI KGR. DECOMISADO]])</f>
        <v>15.16</v>
      </c>
      <c r="AA34" s="268">
        <v>1</v>
      </c>
      <c r="AB34" s="29" t="s">
        <v>41</v>
      </c>
      <c r="AC34" s="29" t="s">
        <v>41</v>
      </c>
      <c r="AD34" s="43"/>
      <c r="AE34" s="36"/>
      <c r="AF34" s="36"/>
      <c r="AG34" s="36"/>
      <c r="AH34" s="36"/>
    </row>
    <row r="35" spans="1:34" ht="114.75" customHeight="1" x14ac:dyDescent="0.25">
      <c r="A35" s="12" t="s">
        <v>34</v>
      </c>
      <c r="B35" s="29" t="s">
        <v>218</v>
      </c>
      <c r="C35" s="247" t="s">
        <v>218</v>
      </c>
      <c r="D35" s="29" t="s">
        <v>219</v>
      </c>
      <c r="E35" s="29" t="s">
        <v>219</v>
      </c>
      <c r="F35" s="29" t="s">
        <v>212</v>
      </c>
      <c r="G35" s="266">
        <v>42533</v>
      </c>
      <c r="H35" s="29" t="s">
        <v>220</v>
      </c>
      <c r="I35" s="29" t="s">
        <v>55</v>
      </c>
      <c r="J35" s="266">
        <v>42881</v>
      </c>
      <c r="K35" s="266">
        <v>42881</v>
      </c>
      <c r="L35" s="29" t="s">
        <v>221</v>
      </c>
      <c r="M35" s="249">
        <f t="shared" ca="1" si="0"/>
        <v>8</v>
      </c>
      <c r="N35" s="249">
        <f t="shared" ca="1" si="2"/>
        <v>7</v>
      </c>
      <c r="O35" s="249">
        <f t="shared" ca="1" si="2"/>
        <v>7</v>
      </c>
      <c r="P35" s="260">
        <v>59</v>
      </c>
      <c r="Q35" s="260">
        <v>27</v>
      </c>
      <c r="R35" s="260">
        <v>32</v>
      </c>
      <c r="S35" s="260">
        <v>0</v>
      </c>
      <c r="T35" s="261">
        <v>7.799999999999998</v>
      </c>
      <c r="U35" s="261">
        <v>15.500000000000004</v>
      </c>
      <c r="V35" s="261">
        <v>0</v>
      </c>
      <c r="W35" s="261">
        <v>0</v>
      </c>
      <c r="X35" s="267">
        <v>1</v>
      </c>
      <c r="Y35" s="263">
        <v>59</v>
      </c>
      <c r="Z35" s="253">
        <f>+SUM(Tabla134566[[#This Row],[FITO KGR. DECOMISADO]:[ACUI KGR. DECOMISADO]])</f>
        <v>23.3</v>
      </c>
      <c r="AA35" s="268">
        <v>1</v>
      </c>
      <c r="AB35" s="29" t="s">
        <v>41</v>
      </c>
      <c r="AC35" s="29" t="s">
        <v>41</v>
      </c>
      <c r="AD35" s="43" t="s">
        <v>222</v>
      </c>
      <c r="AE35" s="36"/>
      <c r="AF35" s="36"/>
      <c r="AG35" s="36"/>
      <c r="AH35" s="36"/>
    </row>
    <row r="36" spans="1:34" ht="114.75" customHeight="1" x14ac:dyDescent="0.25">
      <c r="A36" s="29" t="s">
        <v>34</v>
      </c>
      <c r="B36" s="12" t="s">
        <v>223</v>
      </c>
      <c r="C36" s="291" t="s">
        <v>224</v>
      </c>
      <c r="D36" s="12" t="s">
        <v>225</v>
      </c>
      <c r="E36" s="12" t="s">
        <v>225</v>
      </c>
      <c r="F36" s="12" t="s">
        <v>212</v>
      </c>
      <c r="G36" s="248">
        <v>42020</v>
      </c>
      <c r="H36" s="12" t="s">
        <v>226</v>
      </c>
      <c r="I36" s="12" t="s">
        <v>196</v>
      </c>
      <c r="J36" s="248">
        <v>42884</v>
      </c>
      <c r="K36" s="248">
        <v>42884</v>
      </c>
      <c r="L36" s="12" t="s">
        <v>227</v>
      </c>
      <c r="M36" s="249">
        <f t="shared" ca="1" si="0"/>
        <v>9</v>
      </c>
      <c r="N36" s="249">
        <f t="shared" ca="1" si="2"/>
        <v>7</v>
      </c>
      <c r="O36" s="249">
        <f t="shared" ca="1" si="2"/>
        <v>7</v>
      </c>
      <c r="P36" s="282">
        <v>22</v>
      </c>
      <c r="Q36" s="282">
        <v>13</v>
      </c>
      <c r="R36" s="282">
        <v>9</v>
      </c>
      <c r="S36" s="282">
        <v>0</v>
      </c>
      <c r="T36" s="283">
        <v>5.0500000000000007</v>
      </c>
      <c r="U36" s="283">
        <v>2.1700000000000004</v>
      </c>
      <c r="V36" s="283">
        <v>0</v>
      </c>
      <c r="W36" s="283">
        <v>0</v>
      </c>
      <c r="X36" s="284">
        <v>1</v>
      </c>
      <c r="Y36" s="285">
        <v>22</v>
      </c>
      <c r="Z36" s="253">
        <f>+SUM(Tabla134566[[#This Row],[FITO KGR. DECOMISADO]:[ACUI KGR. DECOMISADO]])</f>
        <v>7.2200000000000006</v>
      </c>
      <c r="AA36" s="254">
        <v>1</v>
      </c>
      <c r="AB36" s="12" t="s">
        <v>41</v>
      </c>
      <c r="AC36" s="12" t="s">
        <v>41</v>
      </c>
      <c r="AD36" s="19"/>
      <c r="AE36" s="20"/>
      <c r="AF36" s="20"/>
      <c r="AG36" s="20"/>
      <c r="AH36" s="20"/>
    </row>
    <row r="37" spans="1:34" ht="114.75" customHeight="1" x14ac:dyDescent="0.25">
      <c r="A37" s="318" t="s">
        <v>34</v>
      </c>
      <c r="B37" s="292" t="s">
        <v>228</v>
      </c>
      <c r="C37" s="269" t="s">
        <v>229</v>
      </c>
      <c r="D37" s="292" t="s">
        <v>181</v>
      </c>
      <c r="E37" s="40" t="s">
        <v>181</v>
      </c>
      <c r="F37" s="29" t="s">
        <v>230</v>
      </c>
      <c r="G37" s="266">
        <v>41092</v>
      </c>
      <c r="H37" s="29" t="s">
        <v>183</v>
      </c>
      <c r="I37" s="29" t="s">
        <v>121</v>
      </c>
      <c r="J37" s="266">
        <v>42037</v>
      </c>
      <c r="K37" s="266">
        <v>42282</v>
      </c>
      <c r="L37" s="29" t="s">
        <v>231</v>
      </c>
      <c r="M37" s="249">
        <f t="shared" ca="1" si="0"/>
        <v>12</v>
      </c>
      <c r="N37" s="249">
        <f t="shared" ca="1" si="2"/>
        <v>9</v>
      </c>
      <c r="O37" s="249">
        <f t="shared" ca="1" si="2"/>
        <v>9</v>
      </c>
      <c r="P37" s="260"/>
      <c r="Q37" s="260"/>
      <c r="R37" s="260"/>
      <c r="S37" s="260"/>
      <c r="T37" s="261"/>
      <c r="U37" s="261"/>
      <c r="V37" s="261"/>
      <c r="W37" s="261"/>
      <c r="X37" s="267"/>
      <c r="Y37" s="263"/>
      <c r="Z37" s="253">
        <f>+SUM(Tabla134566[[#This Row],[FITO KGR. DECOMISADO]:[ACUI KGR. DECOMISADO]])</f>
        <v>0</v>
      </c>
      <c r="AA37" s="268">
        <v>0.90139999999999998</v>
      </c>
      <c r="AB37" s="29" t="s">
        <v>41</v>
      </c>
      <c r="AC37" s="29" t="s">
        <v>41</v>
      </c>
      <c r="AD37" s="55" t="s">
        <v>450</v>
      </c>
      <c r="AE37" s="36"/>
      <c r="AF37" s="36"/>
      <c r="AG37" s="36"/>
      <c r="AH37" s="36"/>
    </row>
    <row r="38" spans="1:34" ht="114.75" customHeight="1" x14ac:dyDescent="0.25">
      <c r="A38" s="12" t="s">
        <v>34</v>
      </c>
      <c r="B38" s="12" t="s">
        <v>228</v>
      </c>
      <c r="C38" s="256" t="s">
        <v>229</v>
      </c>
      <c r="D38" s="12" t="s">
        <v>232</v>
      </c>
      <c r="E38" s="12" t="s">
        <v>232</v>
      </c>
      <c r="F38" s="12" t="s">
        <v>137</v>
      </c>
      <c r="G38" s="248">
        <v>42504</v>
      </c>
      <c r="H38" s="12" t="s">
        <v>233</v>
      </c>
      <c r="I38" s="12" t="s">
        <v>127</v>
      </c>
      <c r="J38" s="248">
        <v>43367</v>
      </c>
      <c r="K38" s="248">
        <v>43367</v>
      </c>
      <c r="L38" s="12" t="s">
        <v>234</v>
      </c>
      <c r="M38" s="249">
        <f t="shared" ca="1" si="0"/>
        <v>8</v>
      </c>
      <c r="N38" s="249">
        <f t="shared" ca="1" si="2"/>
        <v>6</v>
      </c>
      <c r="O38" s="249">
        <f t="shared" ca="1" si="2"/>
        <v>6</v>
      </c>
      <c r="P38" s="282">
        <v>61</v>
      </c>
      <c r="Q38" s="282">
        <v>15</v>
      </c>
      <c r="R38" s="282">
        <v>46</v>
      </c>
      <c r="S38" s="282">
        <v>0</v>
      </c>
      <c r="T38" s="283">
        <v>4.91</v>
      </c>
      <c r="U38" s="283">
        <v>23.06</v>
      </c>
      <c r="V38" s="283">
        <v>0</v>
      </c>
      <c r="W38" s="283">
        <v>3</v>
      </c>
      <c r="X38" s="284">
        <v>0.953125</v>
      </c>
      <c r="Y38" s="285">
        <v>64</v>
      </c>
      <c r="Z38" s="253">
        <f>+SUM(Tabla134566[[#This Row],[FITO KGR. DECOMISADO]:[ACUI KGR. DECOMISADO]])</f>
        <v>27.97</v>
      </c>
      <c r="AA38" s="254">
        <v>0.91820000000000002</v>
      </c>
      <c r="AB38" s="12" t="s">
        <v>82</v>
      </c>
      <c r="AC38" s="12" t="s">
        <v>41</v>
      </c>
      <c r="AD38" s="19"/>
      <c r="AE38" s="20"/>
      <c r="AF38" s="20"/>
      <c r="AG38" s="20"/>
      <c r="AH38" s="20"/>
    </row>
    <row r="39" spans="1:34" ht="114.75" customHeight="1" x14ac:dyDescent="0.25">
      <c r="A39" s="255" t="s">
        <v>34</v>
      </c>
      <c r="B39" s="255" t="s">
        <v>228</v>
      </c>
      <c r="C39" s="256" t="s">
        <v>229</v>
      </c>
      <c r="D39" s="255" t="s">
        <v>235</v>
      </c>
      <c r="E39" s="257"/>
      <c r="F39" s="255" t="s">
        <v>46</v>
      </c>
      <c r="G39" s="259">
        <v>43711</v>
      </c>
      <c r="H39" s="48" t="s">
        <v>236</v>
      </c>
      <c r="I39" s="48" t="s">
        <v>237</v>
      </c>
      <c r="J39" s="259">
        <v>44807</v>
      </c>
      <c r="K39" s="259">
        <v>44900</v>
      </c>
      <c r="L39" s="12" t="s">
        <v>238</v>
      </c>
      <c r="M39" s="249">
        <f t="shared" ca="1" si="0"/>
        <v>5</v>
      </c>
      <c r="N39" s="249">
        <f t="shared" ca="1" si="2"/>
        <v>2</v>
      </c>
      <c r="O39" s="249">
        <f t="shared" ca="1" si="2"/>
        <v>2</v>
      </c>
      <c r="P39" s="282">
        <v>49</v>
      </c>
      <c r="Q39" s="282">
        <v>7</v>
      </c>
      <c r="R39" s="282">
        <v>42</v>
      </c>
      <c r="S39" s="282">
        <v>0</v>
      </c>
      <c r="T39" s="283">
        <v>2.23</v>
      </c>
      <c r="U39" s="283">
        <v>16.155999999999999</v>
      </c>
      <c r="V39" s="283">
        <v>0</v>
      </c>
      <c r="W39" s="283">
        <v>7</v>
      </c>
      <c r="X39" s="293">
        <v>0.875</v>
      </c>
      <c r="Y39" s="285">
        <v>56</v>
      </c>
      <c r="Z39" s="264">
        <f>+SUM(Tabla134566[[#This Row],[FITO KGR. DECOMISADO]:[ACUI KGR. DECOMISADO]])</f>
        <v>18.385999999999999</v>
      </c>
      <c r="AA39" s="265"/>
      <c r="AB39" s="265"/>
      <c r="AC39" s="265"/>
      <c r="AD39" s="35"/>
      <c r="AE39" s="36"/>
      <c r="AF39" s="36"/>
      <c r="AG39" s="36"/>
      <c r="AH39" s="36"/>
    </row>
    <row r="40" spans="1:34" ht="114.75" customHeight="1" x14ac:dyDescent="0.25">
      <c r="A40" s="29" t="s">
        <v>34</v>
      </c>
      <c r="B40" s="12" t="s">
        <v>228</v>
      </c>
      <c r="C40" s="256" t="s">
        <v>239</v>
      </c>
      <c r="D40" s="12" t="s">
        <v>240</v>
      </c>
      <c r="E40" s="12" t="s">
        <v>240</v>
      </c>
      <c r="F40" s="12" t="s">
        <v>241</v>
      </c>
      <c r="G40" s="248">
        <v>41275</v>
      </c>
      <c r="H40" s="12" t="s">
        <v>242</v>
      </c>
      <c r="I40" s="12" t="s">
        <v>55</v>
      </c>
      <c r="J40" s="248">
        <v>41624</v>
      </c>
      <c r="K40" s="248">
        <v>44138</v>
      </c>
      <c r="L40" s="12" t="s">
        <v>243</v>
      </c>
      <c r="M40" s="249">
        <f t="shared" ca="1" si="0"/>
        <v>11</v>
      </c>
      <c r="N40" s="249">
        <f t="shared" ca="1" si="2"/>
        <v>11</v>
      </c>
      <c r="O40" s="249">
        <f t="shared" ca="1" si="2"/>
        <v>4</v>
      </c>
      <c r="P40" s="282">
        <v>71</v>
      </c>
      <c r="Q40" s="282">
        <v>47</v>
      </c>
      <c r="R40" s="282">
        <v>24</v>
      </c>
      <c r="S40" s="282">
        <v>0</v>
      </c>
      <c r="T40" s="283">
        <v>89.100000000000009</v>
      </c>
      <c r="U40" s="283">
        <v>24.25</v>
      </c>
      <c r="V40" s="283">
        <v>0</v>
      </c>
      <c r="W40" s="283">
        <v>0</v>
      </c>
      <c r="X40" s="284">
        <v>1</v>
      </c>
      <c r="Y40" s="285">
        <v>71</v>
      </c>
      <c r="Z40" s="253">
        <f>+SUM(Tabla134566[[#This Row],[FITO KGR. DECOMISADO]:[ACUI KGR. DECOMISADO]])</f>
        <v>113.35000000000001</v>
      </c>
      <c r="AA40" s="254">
        <v>1</v>
      </c>
      <c r="AB40" s="12" t="s">
        <v>41</v>
      </c>
      <c r="AC40" s="12" t="s">
        <v>82</v>
      </c>
      <c r="AD40" s="19" t="s">
        <v>244</v>
      </c>
      <c r="AE40" s="20"/>
      <c r="AF40" s="20"/>
      <c r="AG40" s="20"/>
      <c r="AH40" s="20"/>
    </row>
    <row r="41" spans="1:34" ht="114.75" customHeight="1" x14ac:dyDescent="0.25">
      <c r="A41" s="12" t="s">
        <v>34</v>
      </c>
      <c r="B41" s="29" t="s">
        <v>228</v>
      </c>
      <c r="C41" s="256" t="s">
        <v>239</v>
      </c>
      <c r="D41" s="29" t="s">
        <v>245</v>
      </c>
      <c r="E41" s="29" t="s">
        <v>245</v>
      </c>
      <c r="F41" s="29" t="s">
        <v>246</v>
      </c>
      <c r="G41" s="266">
        <v>42780</v>
      </c>
      <c r="H41" s="29" t="s">
        <v>247</v>
      </c>
      <c r="I41" s="29" t="s">
        <v>127</v>
      </c>
      <c r="J41" s="266">
        <v>43773</v>
      </c>
      <c r="K41" s="266">
        <v>43773</v>
      </c>
      <c r="L41" s="29" t="s">
        <v>248</v>
      </c>
      <c r="M41" s="249">
        <f t="shared" ca="1" si="0"/>
        <v>7</v>
      </c>
      <c r="N41" s="249">
        <f t="shared" ca="1" si="2"/>
        <v>5</v>
      </c>
      <c r="O41" s="249">
        <f t="shared" ca="1" si="2"/>
        <v>5</v>
      </c>
      <c r="P41" s="260">
        <v>55</v>
      </c>
      <c r="Q41" s="260">
        <v>24</v>
      </c>
      <c r="R41" s="260">
        <v>31</v>
      </c>
      <c r="S41" s="260">
        <v>0</v>
      </c>
      <c r="T41" s="261">
        <v>45.399999999999991</v>
      </c>
      <c r="U41" s="261">
        <v>42.25</v>
      </c>
      <c r="V41" s="261">
        <v>0</v>
      </c>
      <c r="W41" s="261">
        <v>0</v>
      </c>
      <c r="X41" s="267">
        <v>1</v>
      </c>
      <c r="Y41" s="263">
        <v>55</v>
      </c>
      <c r="Z41" s="253">
        <f>+SUM(Tabla134566[[#This Row],[FITO KGR. DECOMISADO]:[ACUI KGR. DECOMISADO]])</f>
        <v>87.649999999999991</v>
      </c>
      <c r="AA41" s="268">
        <v>1</v>
      </c>
      <c r="AB41" s="29"/>
      <c r="AC41" s="29" t="s">
        <v>41</v>
      </c>
      <c r="AD41" s="43" t="s">
        <v>451</v>
      </c>
      <c r="AE41" s="36"/>
      <c r="AF41" s="36"/>
      <c r="AG41" s="36"/>
      <c r="AH41" s="36"/>
    </row>
    <row r="42" spans="1:34" ht="114.75" customHeight="1" x14ac:dyDescent="0.25">
      <c r="A42" s="29" t="s">
        <v>34</v>
      </c>
      <c r="B42" s="29" t="s">
        <v>228</v>
      </c>
      <c r="C42" s="256" t="s">
        <v>239</v>
      </c>
      <c r="D42" s="29" t="s">
        <v>249</v>
      </c>
      <c r="E42" s="29" t="s">
        <v>249</v>
      </c>
      <c r="F42" s="29" t="s">
        <v>250</v>
      </c>
      <c r="G42" s="266">
        <v>43250</v>
      </c>
      <c r="H42" s="29" t="s">
        <v>251</v>
      </c>
      <c r="I42" s="29" t="s">
        <v>133</v>
      </c>
      <c r="J42" s="266">
        <v>44067</v>
      </c>
      <c r="K42" s="266">
        <v>44067</v>
      </c>
      <c r="L42" s="29" t="s">
        <v>252</v>
      </c>
      <c r="M42" s="249">
        <f t="shared" ca="1" si="0"/>
        <v>6</v>
      </c>
      <c r="N42" s="249">
        <f t="shared" ca="1" si="2"/>
        <v>4</v>
      </c>
      <c r="O42" s="249">
        <f t="shared" ca="1" si="2"/>
        <v>4</v>
      </c>
      <c r="P42" s="260"/>
      <c r="Q42" s="260"/>
      <c r="R42" s="260"/>
      <c r="S42" s="260"/>
      <c r="T42" s="261"/>
      <c r="U42" s="261"/>
      <c r="V42" s="261"/>
      <c r="W42" s="261"/>
      <c r="X42" s="267"/>
      <c r="Y42" s="263"/>
      <c r="Z42" s="253">
        <f>+SUM(Tabla134566[[#This Row],[FITO KGR. DECOMISADO]:[ACUI KGR. DECOMISADO]])</f>
        <v>0</v>
      </c>
      <c r="AA42" s="268">
        <v>1</v>
      </c>
      <c r="AB42" s="29" t="s">
        <v>82</v>
      </c>
      <c r="AC42" s="29" t="s">
        <v>41</v>
      </c>
      <c r="AD42" s="167" t="s">
        <v>452</v>
      </c>
      <c r="AE42" s="36"/>
      <c r="AF42" s="36"/>
      <c r="AG42" s="36"/>
      <c r="AH42" s="36"/>
    </row>
    <row r="43" spans="1:34" ht="114.75" customHeight="1" x14ac:dyDescent="0.25">
      <c r="A43" s="12" t="s">
        <v>34</v>
      </c>
      <c r="B43" s="29" t="s">
        <v>253</v>
      </c>
      <c r="C43" s="247" t="s">
        <v>254</v>
      </c>
      <c r="D43" s="29" t="s">
        <v>255</v>
      </c>
      <c r="E43" s="40" t="s">
        <v>255</v>
      </c>
      <c r="F43" s="29" t="s">
        <v>256</v>
      </c>
      <c r="G43" s="266">
        <v>41579</v>
      </c>
      <c r="H43" s="29" t="s">
        <v>257</v>
      </c>
      <c r="I43" s="29" t="s">
        <v>55</v>
      </c>
      <c r="J43" s="266">
        <v>42198</v>
      </c>
      <c r="K43" s="266">
        <v>44098</v>
      </c>
      <c r="L43" s="29" t="s">
        <v>258</v>
      </c>
      <c r="M43" s="249">
        <f t="shared" ca="1" si="0"/>
        <v>11</v>
      </c>
      <c r="N43" s="249">
        <f t="shared" ca="1" si="2"/>
        <v>9</v>
      </c>
      <c r="O43" s="249">
        <f t="shared" ca="1" si="2"/>
        <v>4</v>
      </c>
      <c r="P43" s="260">
        <v>17</v>
      </c>
      <c r="Q43" s="260">
        <v>9</v>
      </c>
      <c r="R43" s="260">
        <v>8</v>
      </c>
      <c r="S43" s="260">
        <v>0</v>
      </c>
      <c r="T43" s="261">
        <v>9.1999999999999993</v>
      </c>
      <c r="U43" s="261">
        <v>8.5</v>
      </c>
      <c r="V43" s="261">
        <v>0</v>
      </c>
      <c r="W43" s="261">
        <v>0</v>
      </c>
      <c r="X43" s="267">
        <v>1</v>
      </c>
      <c r="Y43" s="263">
        <v>17</v>
      </c>
      <c r="Z43" s="253">
        <f>+SUM(Tabla134566[[#This Row],[FITO KGR. DECOMISADO]:[ACUI KGR. DECOMISADO]])</f>
        <v>17.7</v>
      </c>
      <c r="AA43" s="268">
        <v>1</v>
      </c>
      <c r="AB43" s="29" t="s">
        <v>162</v>
      </c>
      <c r="AC43" s="29" t="s">
        <v>41</v>
      </c>
      <c r="AD43" s="43"/>
      <c r="AE43" s="36"/>
      <c r="AF43" s="36"/>
      <c r="AG43" s="36"/>
      <c r="AH43" s="36"/>
    </row>
    <row r="44" spans="1:34" ht="114.75" customHeight="1" x14ac:dyDescent="0.25">
      <c r="A44" s="29" t="s">
        <v>34</v>
      </c>
      <c r="B44" s="12" t="s">
        <v>259</v>
      </c>
      <c r="C44" s="291" t="s">
        <v>260</v>
      </c>
      <c r="D44" s="12" t="s">
        <v>261</v>
      </c>
      <c r="E44" s="12" t="s">
        <v>261</v>
      </c>
      <c r="F44" s="12" t="s">
        <v>194</v>
      </c>
      <c r="G44" s="248">
        <v>42647</v>
      </c>
      <c r="H44" s="12" t="s">
        <v>262</v>
      </c>
      <c r="I44" s="12" t="s">
        <v>263</v>
      </c>
      <c r="J44" s="248">
        <v>43451</v>
      </c>
      <c r="K44" s="248">
        <v>43451</v>
      </c>
      <c r="L44" s="12" t="s">
        <v>264</v>
      </c>
      <c r="M44" s="249">
        <f t="shared" ca="1" si="0"/>
        <v>8</v>
      </c>
      <c r="N44" s="249">
        <f t="shared" ca="1" si="2"/>
        <v>6</v>
      </c>
      <c r="O44" s="249">
        <f t="shared" ca="1" si="2"/>
        <v>6</v>
      </c>
      <c r="P44" s="282">
        <v>272</v>
      </c>
      <c r="Q44" s="282">
        <v>102</v>
      </c>
      <c r="R44" s="282">
        <v>170</v>
      </c>
      <c r="S44" s="282">
        <v>0</v>
      </c>
      <c r="T44" s="283">
        <v>0</v>
      </c>
      <c r="U44" s="283">
        <v>60.525999999999996</v>
      </c>
      <c r="V44" s="283">
        <v>0</v>
      </c>
      <c r="W44" s="283">
        <v>0</v>
      </c>
      <c r="X44" s="284">
        <v>1</v>
      </c>
      <c r="Y44" s="285">
        <v>272</v>
      </c>
      <c r="Z44" s="253">
        <f>+SUM(Tabla134566[[#This Row],[FITO KGR. DECOMISADO]:[ACUI KGR. DECOMISADO]])</f>
        <v>60.525999999999996</v>
      </c>
      <c r="AA44" s="254">
        <v>1</v>
      </c>
      <c r="AB44" s="12" t="s">
        <v>162</v>
      </c>
      <c r="AC44" s="12" t="s">
        <v>41</v>
      </c>
      <c r="AD44" s="19"/>
      <c r="AE44" s="20"/>
      <c r="AF44" s="20"/>
      <c r="AG44" s="20"/>
      <c r="AH44" s="20"/>
    </row>
    <row r="45" spans="1:34" ht="114.75" customHeight="1" x14ac:dyDescent="0.25">
      <c r="A45" s="29" t="s">
        <v>34</v>
      </c>
      <c r="B45" s="29" t="s">
        <v>259</v>
      </c>
      <c r="C45" s="286" t="s">
        <v>260</v>
      </c>
      <c r="D45" s="29" t="s">
        <v>265</v>
      </c>
      <c r="E45" s="29" t="s">
        <v>265</v>
      </c>
      <c r="F45" s="29" t="s">
        <v>152</v>
      </c>
      <c r="G45" s="266">
        <v>44056</v>
      </c>
      <c r="H45" s="29" t="s">
        <v>266</v>
      </c>
      <c r="I45" s="29" t="s">
        <v>55</v>
      </c>
      <c r="J45" s="266">
        <v>44515</v>
      </c>
      <c r="K45" s="266">
        <v>44515</v>
      </c>
      <c r="L45" s="29" t="s">
        <v>267</v>
      </c>
      <c r="M45" s="249">
        <f t="shared" ca="1" si="0"/>
        <v>4</v>
      </c>
      <c r="N45" s="249">
        <f t="shared" ca="1" si="2"/>
        <v>3</v>
      </c>
      <c r="O45" s="249">
        <f t="shared" ca="1" si="2"/>
        <v>3</v>
      </c>
      <c r="P45" s="260">
        <v>21</v>
      </c>
      <c r="Q45" s="260">
        <v>2</v>
      </c>
      <c r="R45" s="260">
        <v>19</v>
      </c>
      <c r="S45" s="260">
        <v>0</v>
      </c>
      <c r="T45" s="261">
        <v>0.12</v>
      </c>
      <c r="U45" s="261">
        <v>6.68</v>
      </c>
      <c r="V45" s="261">
        <v>0</v>
      </c>
      <c r="W45" s="261">
        <v>6</v>
      </c>
      <c r="X45" s="267">
        <v>0.77777777777777779</v>
      </c>
      <c r="Y45" s="263">
        <v>27</v>
      </c>
      <c r="Z45" s="253">
        <f>+SUM(Tabla134566[[#This Row],[FITO KGR. DECOMISADO]:[ACUI KGR. DECOMISADO]])</f>
        <v>6.8</v>
      </c>
      <c r="AA45" s="268">
        <v>1</v>
      </c>
      <c r="AB45" s="29" t="s">
        <v>162</v>
      </c>
      <c r="AC45" s="29" t="s">
        <v>41</v>
      </c>
      <c r="AD45" s="43"/>
      <c r="AE45" s="36"/>
      <c r="AF45" s="36"/>
      <c r="AG45" s="36"/>
      <c r="AH45" s="36"/>
    </row>
    <row r="46" spans="1:34" ht="114.75" customHeight="1" x14ac:dyDescent="0.25">
      <c r="A46" s="29" t="s">
        <v>34</v>
      </c>
      <c r="B46" s="29" t="s">
        <v>268</v>
      </c>
      <c r="C46" s="286" t="s">
        <v>269</v>
      </c>
      <c r="D46" s="29" t="s">
        <v>270</v>
      </c>
      <c r="E46" s="29" t="s">
        <v>270</v>
      </c>
      <c r="F46" s="29" t="s">
        <v>271</v>
      </c>
      <c r="G46" s="266">
        <v>42955</v>
      </c>
      <c r="H46" s="29" t="s">
        <v>272</v>
      </c>
      <c r="I46" s="29" t="s">
        <v>127</v>
      </c>
      <c r="J46" s="266">
        <v>43773</v>
      </c>
      <c r="K46" s="266">
        <v>44088</v>
      </c>
      <c r="L46" s="29" t="s">
        <v>273</v>
      </c>
      <c r="M46" s="249">
        <f t="shared" ca="1" si="0"/>
        <v>7</v>
      </c>
      <c r="N46" s="249">
        <f t="shared" ca="1" si="2"/>
        <v>5</v>
      </c>
      <c r="O46" s="249">
        <f t="shared" ca="1" si="2"/>
        <v>4</v>
      </c>
      <c r="P46" s="260">
        <v>57</v>
      </c>
      <c r="Q46" s="260">
        <v>31</v>
      </c>
      <c r="R46" s="260">
        <v>26</v>
      </c>
      <c r="S46" s="260">
        <v>0</v>
      </c>
      <c r="T46" s="261">
        <v>8.7799999999999994</v>
      </c>
      <c r="U46" s="261">
        <v>6.45</v>
      </c>
      <c r="V46" s="261">
        <v>0</v>
      </c>
      <c r="W46" s="261">
        <v>7</v>
      </c>
      <c r="X46" s="267">
        <v>0.890625</v>
      </c>
      <c r="Y46" s="263">
        <v>64</v>
      </c>
      <c r="Z46" s="253">
        <f>+SUM(Tabla134566[[#This Row],[FITO KGR. DECOMISADO]:[ACUI KGR. DECOMISADO]])</f>
        <v>15.23</v>
      </c>
      <c r="AA46" s="268">
        <v>0.93571428571428572</v>
      </c>
      <c r="AB46" s="29" t="s">
        <v>162</v>
      </c>
      <c r="AC46" s="29" t="s">
        <v>41</v>
      </c>
      <c r="AD46" s="43"/>
      <c r="AE46" s="36"/>
      <c r="AF46" s="36"/>
      <c r="AG46" s="36"/>
      <c r="AH46" s="36"/>
    </row>
    <row r="47" spans="1:34" ht="114.75" customHeight="1" x14ac:dyDescent="0.25">
      <c r="A47" s="294" t="s">
        <v>34</v>
      </c>
      <c r="B47" s="294" t="s">
        <v>268</v>
      </c>
      <c r="C47" s="279" t="s">
        <v>269</v>
      </c>
      <c r="D47" s="294" t="s">
        <v>274</v>
      </c>
      <c r="E47" s="257"/>
      <c r="F47" s="294" t="s">
        <v>275</v>
      </c>
      <c r="G47" s="295">
        <v>42827</v>
      </c>
      <c r="H47" s="29" t="s">
        <v>195</v>
      </c>
      <c r="I47" s="29" t="s">
        <v>196</v>
      </c>
      <c r="J47" s="266">
        <v>43451</v>
      </c>
      <c r="K47" s="266">
        <v>44900</v>
      </c>
      <c r="L47" s="29" t="s">
        <v>276</v>
      </c>
      <c r="M47" s="249">
        <f t="shared" ca="1" si="0"/>
        <v>7</v>
      </c>
      <c r="N47" s="249">
        <f t="shared" ca="1" si="2"/>
        <v>6</v>
      </c>
      <c r="O47" s="249">
        <f t="shared" ca="1" si="2"/>
        <v>2</v>
      </c>
      <c r="P47" s="260">
        <v>37</v>
      </c>
      <c r="Q47" s="260">
        <v>20</v>
      </c>
      <c r="R47" s="260">
        <v>17</v>
      </c>
      <c r="S47" s="260">
        <v>0</v>
      </c>
      <c r="T47" s="261">
        <v>10.46</v>
      </c>
      <c r="U47" s="261">
        <v>9.879999999999999</v>
      </c>
      <c r="V47" s="261">
        <v>0</v>
      </c>
      <c r="W47" s="261">
        <v>0</v>
      </c>
      <c r="X47" s="262">
        <v>1</v>
      </c>
      <c r="Y47" s="263">
        <v>37</v>
      </c>
      <c r="Z47" s="264">
        <f>+SUM(Tabla134566[[#This Row],[FITO KGR. DECOMISADO]:[ACUI KGR. DECOMISADO]])</f>
        <v>20.34</v>
      </c>
      <c r="AA47" s="265"/>
      <c r="AB47" s="265"/>
      <c r="AC47" s="265"/>
      <c r="AD47" s="35"/>
      <c r="AE47" s="36"/>
      <c r="AF47" s="36"/>
      <c r="AG47" s="36"/>
      <c r="AH47" s="36"/>
    </row>
    <row r="48" spans="1:34" ht="114.75" customHeight="1" x14ac:dyDescent="0.25">
      <c r="A48" s="12" t="s">
        <v>34</v>
      </c>
      <c r="B48" s="12" t="s">
        <v>277</v>
      </c>
      <c r="C48" s="247" t="s">
        <v>278</v>
      </c>
      <c r="D48" s="12" t="s">
        <v>279</v>
      </c>
      <c r="E48" s="12" t="s">
        <v>279</v>
      </c>
      <c r="F48" s="12" t="s">
        <v>188</v>
      </c>
      <c r="G48" s="248">
        <v>41395</v>
      </c>
      <c r="H48" s="12" t="s">
        <v>280</v>
      </c>
      <c r="I48" s="12" t="s">
        <v>55</v>
      </c>
      <c r="J48" s="248">
        <v>42723</v>
      </c>
      <c r="K48" s="248">
        <v>42723</v>
      </c>
      <c r="L48" s="12" t="s">
        <v>281</v>
      </c>
      <c r="M48" s="249">
        <f t="shared" ca="1" si="0"/>
        <v>11</v>
      </c>
      <c r="N48" s="249">
        <f t="shared" ca="1" si="2"/>
        <v>8</v>
      </c>
      <c r="O48" s="249">
        <f t="shared" ca="1" si="2"/>
        <v>8</v>
      </c>
      <c r="P48" s="213">
        <v>0</v>
      </c>
      <c r="Q48" s="213">
        <v>0</v>
      </c>
      <c r="R48" s="213">
        <v>0</v>
      </c>
      <c r="S48" s="213">
        <v>0</v>
      </c>
      <c r="T48" s="214">
        <v>0</v>
      </c>
      <c r="U48" s="214">
        <v>0</v>
      </c>
      <c r="V48" s="214">
        <v>0</v>
      </c>
      <c r="W48" s="213">
        <v>0</v>
      </c>
      <c r="X48" s="215" t="e">
        <v>#DIV/0!</v>
      </c>
      <c r="Y48" s="213">
        <v>0</v>
      </c>
      <c r="Z48" s="253">
        <f>+SUM(Tabla134566[[#This Row],[FITO KGR. DECOMISADO]:[ACUI KGR. DECOMISADO]])</f>
        <v>0</v>
      </c>
      <c r="AA48" s="254">
        <v>0.93813131313131315</v>
      </c>
      <c r="AB48" s="12" t="s">
        <v>162</v>
      </c>
      <c r="AC48" s="12" t="s">
        <v>41</v>
      </c>
      <c r="AD48" s="19"/>
      <c r="AE48" s="20"/>
      <c r="AF48" s="20"/>
      <c r="AG48" s="20"/>
      <c r="AH48" s="20"/>
    </row>
    <row r="49" spans="1:34" ht="114.75" customHeight="1" x14ac:dyDescent="0.25">
      <c r="A49" s="29" t="s">
        <v>34</v>
      </c>
      <c r="B49" s="29" t="s">
        <v>277</v>
      </c>
      <c r="C49" s="247" t="s">
        <v>278</v>
      </c>
      <c r="D49" s="29" t="s">
        <v>282</v>
      </c>
      <c r="E49" s="29" t="s">
        <v>282</v>
      </c>
      <c r="F49" s="29" t="s">
        <v>283</v>
      </c>
      <c r="G49" s="266">
        <v>41395</v>
      </c>
      <c r="H49" s="29" t="s">
        <v>284</v>
      </c>
      <c r="I49" s="29" t="s">
        <v>55</v>
      </c>
      <c r="J49" s="266">
        <v>42646</v>
      </c>
      <c r="K49" s="266">
        <v>42646</v>
      </c>
      <c r="L49" s="29" t="s">
        <v>285</v>
      </c>
      <c r="M49" s="249">
        <f t="shared" ca="1" si="0"/>
        <v>11</v>
      </c>
      <c r="N49" s="249">
        <f t="shared" ca="1" si="2"/>
        <v>8</v>
      </c>
      <c r="O49" s="249">
        <f t="shared" ca="1" si="2"/>
        <v>8</v>
      </c>
      <c r="P49" s="213">
        <v>250</v>
      </c>
      <c r="Q49" s="213">
        <v>127</v>
      </c>
      <c r="R49" s="213">
        <v>123</v>
      </c>
      <c r="S49" s="213">
        <v>0</v>
      </c>
      <c r="T49" s="213">
        <v>36.089999999999989</v>
      </c>
      <c r="U49" s="213">
        <v>43.22999999999999</v>
      </c>
      <c r="V49" s="213">
        <v>0</v>
      </c>
      <c r="W49" s="213">
        <v>29</v>
      </c>
      <c r="X49" s="216">
        <v>0.89605734767025091</v>
      </c>
      <c r="Y49" s="213">
        <v>279</v>
      </c>
      <c r="Z49" s="253">
        <f>+SUM(Tabla134566[[#This Row],[FITO KGR. DECOMISADO]:[ACUI KGR. DECOMISADO]])</f>
        <v>79.319999999999979</v>
      </c>
      <c r="AA49" s="268">
        <v>0.90180878552971577</v>
      </c>
      <c r="AB49" s="29" t="s">
        <v>82</v>
      </c>
      <c r="AC49" s="29" t="s">
        <v>82</v>
      </c>
      <c r="AD49" s="43" t="s">
        <v>286</v>
      </c>
      <c r="AE49" s="36"/>
      <c r="AF49" s="36"/>
      <c r="AG49" s="36"/>
      <c r="AH49" s="36"/>
    </row>
    <row r="50" spans="1:34" s="289" customFormat="1" ht="114.75" customHeight="1" x14ac:dyDescent="0.25">
      <c r="A50" s="12" t="s">
        <v>34</v>
      </c>
      <c r="B50" s="29" t="s">
        <v>277</v>
      </c>
      <c r="C50" s="247" t="s">
        <v>278</v>
      </c>
      <c r="D50" s="29" t="s">
        <v>287</v>
      </c>
      <c r="E50" s="29" t="s">
        <v>287</v>
      </c>
      <c r="F50" s="29" t="s">
        <v>188</v>
      </c>
      <c r="G50" s="266">
        <v>41881</v>
      </c>
      <c r="H50" s="29" t="s">
        <v>288</v>
      </c>
      <c r="I50" s="29" t="s">
        <v>95</v>
      </c>
      <c r="J50" s="266">
        <v>42723</v>
      </c>
      <c r="K50" s="266">
        <v>42723</v>
      </c>
      <c r="L50" s="29" t="s">
        <v>289</v>
      </c>
      <c r="M50" s="249">
        <f t="shared" ca="1" si="0"/>
        <v>10</v>
      </c>
      <c r="N50" s="249">
        <f t="shared" ca="1" si="2"/>
        <v>8</v>
      </c>
      <c r="O50" s="249">
        <f t="shared" ca="1" si="2"/>
        <v>8</v>
      </c>
      <c r="P50" s="213">
        <v>707</v>
      </c>
      <c r="Q50" s="213">
        <v>369</v>
      </c>
      <c r="R50" s="213">
        <v>336</v>
      </c>
      <c r="S50" s="213">
        <v>2</v>
      </c>
      <c r="T50" s="213">
        <v>138.65</v>
      </c>
      <c r="U50" s="213">
        <v>147.07999999999996</v>
      </c>
      <c r="V50" s="213">
        <v>0</v>
      </c>
      <c r="W50" s="213">
        <v>111</v>
      </c>
      <c r="X50" s="216">
        <v>0.86430317848410754</v>
      </c>
      <c r="Y50" s="213">
        <v>818</v>
      </c>
      <c r="Z50" s="253">
        <f>+SUM(Tabla134566[[#This Row],[FITO KGR. DECOMISADO]:[ACUI KGR. DECOMISADO]])</f>
        <v>285.72999999999996</v>
      </c>
      <c r="AA50" s="268">
        <v>0.88526211671612265</v>
      </c>
      <c r="AB50" s="29" t="s">
        <v>162</v>
      </c>
      <c r="AC50" s="29" t="s">
        <v>41</v>
      </c>
      <c r="AD50" s="43"/>
      <c r="AE50" s="36"/>
      <c r="AF50" s="36"/>
      <c r="AG50" s="36"/>
      <c r="AH50" s="36"/>
    </row>
    <row r="51" spans="1:34" ht="114.75" customHeight="1" x14ac:dyDescent="0.25">
      <c r="A51" s="29" t="s">
        <v>34</v>
      </c>
      <c r="B51" s="29" t="s">
        <v>277</v>
      </c>
      <c r="C51" s="247" t="s">
        <v>278</v>
      </c>
      <c r="D51" s="29" t="s">
        <v>290</v>
      </c>
      <c r="E51" s="29" t="s">
        <v>290</v>
      </c>
      <c r="F51" s="29" t="s">
        <v>188</v>
      </c>
      <c r="G51" s="266">
        <v>41698</v>
      </c>
      <c r="H51" s="29" t="s">
        <v>291</v>
      </c>
      <c r="I51" s="29" t="s">
        <v>207</v>
      </c>
      <c r="J51" s="266">
        <v>42720</v>
      </c>
      <c r="K51" s="266">
        <v>43893</v>
      </c>
      <c r="L51" s="29" t="s">
        <v>292</v>
      </c>
      <c r="M51" s="249">
        <f t="shared" ca="1" si="0"/>
        <v>10</v>
      </c>
      <c r="N51" s="249">
        <f t="shared" ca="1" si="2"/>
        <v>8</v>
      </c>
      <c r="O51" s="249">
        <f t="shared" ca="1" si="2"/>
        <v>4</v>
      </c>
      <c r="P51" s="213">
        <v>226</v>
      </c>
      <c r="Q51" s="213">
        <v>121</v>
      </c>
      <c r="R51" s="213">
        <v>102</v>
      </c>
      <c r="S51" s="213">
        <v>3</v>
      </c>
      <c r="T51" s="213">
        <v>55.47999999999999</v>
      </c>
      <c r="U51" s="213">
        <v>34.340000000000003</v>
      </c>
      <c r="V51" s="213">
        <v>0</v>
      </c>
      <c r="W51" s="213">
        <v>62</v>
      </c>
      <c r="X51" s="216">
        <v>0.78472222222222221</v>
      </c>
      <c r="Y51" s="213">
        <v>288</v>
      </c>
      <c r="Z51" s="253">
        <f>+SUM(Tabla134566[[#This Row],[FITO KGR. DECOMISADO]:[ACUI KGR. DECOMISADO]])</f>
        <v>89.82</v>
      </c>
      <c r="AA51" s="268">
        <v>0.8231292517006803</v>
      </c>
      <c r="AB51" s="29" t="s">
        <v>162</v>
      </c>
      <c r="AC51" s="29" t="s">
        <v>293</v>
      </c>
      <c r="AD51" s="43" t="s">
        <v>294</v>
      </c>
      <c r="AE51" s="36"/>
      <c r="AF51" s="36"/>
      <c r="AG51" s="36"/>
      <c r="AH51" s="36"/>
    </row>
    <row r="52" spans="1:34" ht="114.75" customHeight="1" x14ac:dyDescent="0.25">
      <c r="A52" s="12" t="s">
        <v>34</v>
      </c>
      <c r="B52" s="12" t="s">
        <v>277</v>
      </c>
      <c r="C52" s="247" t="s">
        <v>278</v>
      </c>
      <c r="D52" s="12" t="s">
        <v>295</v>
      </c>
      <c r="E52" s="12" t="s">
        <v>295</v>
      </c>
      <c r="F52" s="12" t="s">
        <v>296</v>
      </c>
      <c r="G52" s="248">
        <v>42174</v>
      </c>
      <c r="H52" s="12" t="s">
        <v>297</v>
      </c>
      <c r="I52" s="12" t="s">
        <v>263</v>
      </c>
      <c r="J52" s="248">
        <v>43017</v>
      </c>
      <c r="K52" s="248">
        <v>43612</v>
      </c>
      <c r="L52" s="12" t="s">
        <v>298</v>
      </c>
      <c r="M52" s="249">
        <f t="shared" ca="1" si="0"/>
        <v>9</v>
      </c>
      <c r="N52" s="249">
        <f t="shared" ca="1" si="2"/>
        <v>7</v>
      </c>
      <c r="O52" s="249">
        <f t="shared" ca="1" si="2"/>
        <v>5</v>
      </c>
      <c r="P52" s="282">
        <v>564</v>
      </c>
      <c r="Q52" s="282">
        <v>281</v>
      </c>
      <c r="R52" s="282">
        <v>281</v>
      </c>
      <c r="S52" s="282">
        <v>2</v>
      </c>
      <c r="T52" s="283">
        <v>114.59000000000002</v>
      </c>
      <c r="U52" s="283">
        <v>89.8</v>
      </c>
      <c r="V52" s="283">
        <v>0</v>
      </c>
      <c r="W52" s="283">
        <v>118</v>
      </c>
      <c r="X52" s="284">
        <v>0.82697947214076251</v>
      </c>
      <c r="Y52" s="285">
        <v>682</v>
      </c>
      <c r="Z52" s="253">
        <f>+SUM(Tabla134566[[#This Row],[FITO KGR. DECOMISADO]:[ACUI KGR. DECOMISADO]])</f>
        <v>204.39000000000001</v>
      </c>
      <c r="AA52" s="254">
        <v>0.87920792079207921</v>
      </c>
      <c r="AB52" s="12" t="s">
        <v>82</v>
      </c>
      <c r="AC52" s="12" t="s">
        <v>82</v>
      </c>
      <c r="AD52" s="19" t="s">
        <v>91</v>
      </c>
      <c r="AE52" s="20"/>
      <c r="AF52" s="20"/>
      <c r="AG52" s="20"/>
      <c r="AH52" s="20"/>
    </row>
    <row r="53" spans="1:34" ht="114.75" customHeight="1" x14ac:dyDescent="0.25">
      <c r="A53" s="29" t="s">
        <v>34</v>
      </c>
      <c r="B53" s="29" t="s">
        <v>277</v>
      </c>
      <c r="C53" s="247" t="s">
        <v>278</v>
      </c>
      <c r="D53" s="29" t="s">
        <v>299</v>
      </c>
      <c r="E53" s="29" t="s">
        <v>299</v>
      </c>
      <c r="F53" s="29" t="s">
        <v>131</v>
      </c>
      <c r="G53" s="266">
        <v>42385</v>
      </c>
      <c r="H53" s="29" t="s">
        <v>300</v>
      </c>
      <c r="I53" s="29" t="s">
        <v>127</v>
      </c>
      <c r="J53" s="266">
        <v>43234</v>
      </c>
      <c r="K53" s="266">
        <v>43234</v>
      </c>
      <c r="L53" s="29" t="s">
        <v>301</v>
      </c>
      <c r="M53" s="249">
        <f t="shared" ca="1" si="0"/>
        <v>8</v>
      </c>
      <c r="N53" s="249">
        <f t="shared" ca="1" si="2"/>
        <v>6</v>
      </c>
      <c r="O53" s="249">
        <f t="shared" ca="1" si="2"/>
        <v>6</v>
      </c>
      <c r="P53" s="260">
        <v>394</v>
      </c>
      <c r="Q53" s="260">
        <v>178</v>
      </c>
      <c r="R53" s="260">
        <v>216</v>
      </c>
      <c r="S53" s="260">
        <v>0</v>
      </c>
      <c r="T53" s="261">
        <v>88.299999999999983</v>
      </c>
      <c r="U53" s="261">
        <v>94.609999999999985</v>
      </c>
      <c r="V53" s="261">
        <v>0</v>
      </c>
      <c r="W53" s="261">
        <v>110</v>
      </c>
      <c r="X53" s="267">
        <v>0.78174603174603174</v>
      </c>
      <c r="Y53" s="263">
        <v>504</v>
      </c>
      <c r="Z53" s="253">
        <f>+SUM(Tabla134566[[#This Row],[FITO KGR. DECOMISADO]:[ACUI KGR. DECOMISADO]])</f>
        <v>182.90999999999997</v>
      </c>
      <c r="AA53" s="268">
        <v>0.86270022883295194</v>
      </c>
      <c r="AB53" s="29" t="s">
        <v>162</v>
      </c>
      <c r="AC53" s="29" t="s">
        <v>41</v>
      </c>
      <c r="AD53" s="43"/>
      <c r="AE53" s="36"/>
      <c r="AF53" s="36"/>
      <c r="AG53" s="36"/>
      <c r="AH53" s="36"/>
    </row>
    <row r="54" spans="1:34" ht="114.75" customHeight="1" x14ac:dyDescent="0.25">
      <c r="A54" s="29" t="s">
        <v>34</v>
      </c>
      <c r="B54" s="12" t="s">
        <v>277</v>
      </c>
      <c r="C54" s="247" t="s">
        <v>278</v>
      </c>
      <c r="D54" s="12" t="s">
        <v>302</v>
      </c>
      <c r="E54" s="12" t="s">
        <v>302</v>
      </c>
      <c r="F54" s="12" t="s">
        <v>303</v>
      </c>
      <c r="G54" s="248">
        <v>42820</v>
      </c>
      <c r="H54" s="12" t="s">
        <v>304</v>
      </c>
      <c r="I54" s="12" t="s">
        <v>305</v>
      </c>
      <c r="J54" s="248">
        <v>43448</v>
      </c>
      <c r="K54" s="248">
        <v>43773</v>
      </c>
      <c r="L54" s="12" t="s">
        <v>306</v>
      </c>
      <c r="M54" s="249">
        <f t="shared" ca="1" si="0"/>
        <v>7</v>
      </c>
      <c r="N54" s="249">
        <f t="shared" ca="1" si="2"/>
        <v>6</v>
      </c>
      <c r="O54" s="249">
        <f t="shared" ca="1" si="2"/>
        <v>5</v>
      </c>
      <c r="P54" s="282">
        <v>440</v>
      </c>
      <c r="Q54" s="282">
        <v>207</v>
      </c>
      <c r="R54" s="282">
        <v>229</v>
      </c>
      <c r="S54" s="282">
        <v>4</v>
      </c>
      <c r="T54" s="283">
        <v>67.009999999999991</v>
      </c>
      <c r="U54" s="283">
        <v>72.560000000000016</v>
      </c>
      <c r="V54" s="283">
        <v>0</v>
      </c>
      <c r="W54" s="283">
        <v>77</v>
      </c>
      <c r="X54" s="284">
        <v>0.85106382978723405</v>
      </c>
      <c r="Y54" s="285">
        <v>517</v>
      </c>
      <c r="Z54" s="253">
        <f>+SUM(Tabla134566[[#This Row],[FITO KGR. DECOMISADO]:[ACUI KGR. DECOMISADO]])</f>
        <v>139.57</v>
      </c>
      <c r="AA54" s="254">
        <v>0.85483870967741937</v>
      </c>
      <c r="AB54" s="12"/>
      <c r="AC54" s="12" t="s">
        <v>41</v>
      </c>
      <c r="AD54" s="19"/>
      <c r="AE54" s="20"/>
      <c r="AF54" s="20"/>
      <c r="AG54" s="20"/>
      <c r="AH54" s="20"/>
    </row>
    <row r="55" spans="1:34" ht="114.75" customHeight="1" x14ac:dyDescent="0.25">
      <c r="A55" s="29" t="s">
        <v>34</v>
      </c>
      <c r="B55" s="12" t="s">
        <v>277</v>
      </c>
      <c r="C55" s="247" t="s">
        <v>278</v>
      </c>
      <c r="D55" s="12" t="s">
        <v>307</v>
      </c>
      <c r="E55" s="12" t="s">
        <v>307</v>
      </c>
      <c r="F55" s="12" t="s">
        <v>308</v>
      </c>
      <c r="G55" s="248">
        <v>42667</v>
      </c>
      <c r="H55" s="12" t="s">
        <v>309</v>
      </c>
      <c r="I55" s="12" t="s">
        <v>55</v>
      </c>
      <c r="J55" s="248">
        <v>43612</v>
      </c>
      <c r="K55" s="248">
        <v>44515</v>
      </c>
      <c r="L55" s="12" t="s">
        <v>310</v>
      </c>
      <c r="M55" s="249">
        <f t="shared" ca="1" si="0"/>
        <v>8</v>
      </c>
      <c r="N55" s="249">
        <f t="shared" ca="1" si="2"/>
        <v>5</v>
      </c>
      <c r="O55" s="249">
        <f t="shared" ca="1" si="2"/>
        <v>3</v>
      </c>
      <c r="P55" s="282">
        <v>711</v>
      </c>
      <c r="Q55" s="282">
        <v>377</v>
      </c>
      <c r="R55" s="282">
        <v>319</v>
      </c>
      <c r="S55" s="282">
        <v>15</v>
      </c>
      <c r="T55" s="283">
        <v>149.62999999999994</v>
      </c>
      <c r="U55" s="283">
        <v>109.24</v>
      </c>
      <c r="V55" s="283">
        <v>0.2</v>
      </c>
      <c r="W55" s="283">
        <v>180</v>
      </c>
      <c r="X55" s="284">
        <v>0.79797979797979801</v>
      </c>
      <c r="Y55" s="285">
        <v>891</v>
      </c>
      <c r="Z55" s="253">
        <f>+SUM(Tabla134566[[#This Row],[FITO KGR. DECOMISADO]:[ACUI KGR. DECOMISADO]])</f>
        <v>259.06999999999994</v>
      </c>
      <c r="AA55" s="254">
        <v>0.87354409317803661</v>
      </c>
      <c r="AB55" s="12" t="s">
        <v>162</v>
      </c>
      <c r="AC55" s="12" t="s">
        <v>82</v>
      </c>
      <c r="AD55" s="19" t="s">
        <v>311</v>
      </c>
      <c r="AE55" s="20"/>
      <c r="AF55" s="20"/>
      <c r="AG55" s="20"/>
      <c r="AH55" s="20"/>
    </row>
    <row r="56" spans="1:34" ht="114.75" customHeight="1" x14ac:dyDescent="0.25">
      <c r="A56" s="12" t="s">
        <v>34</v>
      </c>
      <c r="B56" s="29" t="s">
        <v>277</v>
      </c>
      <c r="C56" s="247" t="s">
        <v>278</v>
      </c>
      <c r="D56" s="29" t="s">
        <v>312</v>
      </c>
      <c r="E56" s="29" t="s">
        <v>312</v>
      </c>
      <c r="F56" s="29" t="s">
        <v>73</v>
      </c>
      <c r="G56" s="266">
        <v>42407</v>
      </c>
      <c r="H56" s="29" t="s">
        <v>313</v>
      </c>
      <c r="I56" s="29" t="s">
        <v>39</v>
      </c>
      <c r="J56" s="266">
        <v>43612</v>
      </c>
      <c r="K56" s="266">
        <v>43612</v>
      </c>
      <c r="L56" s="29" t="s">
        <v>314</v>
      </c>
      <c r="M56" s="249">
        <f t="shared" ca="1" si="0"/>
        <v>8</v>
      </c>
      <c r="N56" s="249">
        <f t="shared" ca="1" si="2"/>
        <v>5</v>
      </c>
      <c r="O56" s="249">
        <f t="shared" ca="1" si="2"/>
        <v>5</v>
      </c>
      <c r="P56" s="260">
        <v>187</v>
      </c>
      <c r="Q56" s="260">
        <v>101</v>
      </c>
      <c r="R56" s="260">
        <v>86</v>
      </c>
      <c r="S56" s="260">
        <v>0</v>
      </c>
      <c r="T56" s="261">
        <v>35.039999999999992</v>
      </c>
      <c r="U56" s="261">
        <v>20.5</v>
      </c>
      <c r="V56" s="261">
        <v>0</v>
      </c>
      <c r="W56" s="261">
        <v>33</v>
      </c>
      <c r="X56" s="267">
        <v>0.85</v>
      </c>
      <c r="Y56" s="263">
        <v>220</v>
      </c>
      <c r="Z56" s="253">
        <f>+SUM(Tabla134566[[#This Row],[FITO KGR. DECOMISADO]:[ACUI KGR. DECOMISADO]])</f>
        <v>55.539999999999992</v>
      </c>
      <c r="AA56" s="268">
        <v>0.86096256684491979</v>
      </c>
      <c r="AB56" s="29" t="s">
        <v>162</v>
      </c>
      <c r="AC56" s="29" t="s">
        <v>41</v>
      </c>
      <c r="AD56" s="43" t="s">
        <v>315</v>
      </c>
      <c r="AE56" s="36"/>
      <c r="AF56" s="36"/>
      <c r="AG56" s="36"/>
      <c r="AH56" s="36"/>
    </row>
    <row r="57" spans="1:34" ht="114.75" customHeight="1" x14ac:dyDescent="0.25">
      <c r="A57" s="29" t="s">
        <v>34</v>
      </c>
      <c r="B57" s="29" t="s">
        <v>277</v>
      </c>
      <c r="C57" s="247" t="s">
        <v>278</v>
      </c>
      <c r="D57" s="29" t="s">
        <v>316</v>
      </c>
      <c r="E57" s="29" t="s">
        <v>316</v>
      </c>
      <c r="F57" s="29" t="s">
        <v>159</v>
      </c>
      <c r="G57" s="266">
        <v>43973</v>
      </c>
      <c r="H57" s="29" t="s">
        <v>317</v>
      </c>
      <c r="I57" s="29" t="s">
        <v>55</v>
      </c>
      <c r="J57" s="266">
        <v>44375</v>
      </c>
      <c r="K57" s="266">
        <v>44375</v>
      </c>
      <c r="L57" s="29" t="s">
        <v>318</v>
      </c>
      <c r="M57" s="249">
        <f t="shared" ca="1" si="0"/>
        <v>4</v>
      </c>
      <c r="N57" s="249">
        <f t="shared" ca="1" si="2"/>
        <v>3</v>
      </c>
      <c r="O57" s="249">
        <f t="shared" ca="1" si="2"/>
        <v>3</v>
      </c>
      <c r="P57" s="260">
        <v>779</v>
      </c>
      <c r="Q57" s="260">
        <v>414</v>
      </c>
      <c r="R57" s="260">
        <v>365</v>
      </c>
      <c r="S57" s="260">
        <v>0</v>
      </c>
      <c r="T57" s="261">
        <v>117.16000000000001</v>
      </c>
      <c r="U57" s="261">
        <v>124.66000000000005</v>
      </c>
      <c r="V57" s="261">
        <v>0</v>
      </c>
      <c r="W57" s="261">
        <v>136</v>
      </c>
      <c r="X57" s="267">
        <v>0.85136612021857927</v>
      </c>
      <c r="Y57" s="263">
        <v>915</v>
      </c>
      <c r="Z57" s="253">
        <f>+SUM(Tabla134566[[#This Row],[FITO KGR. DECOMISADO]:[ACUI KGR. DECOMISADO]])</f>
        <v>241.82000000000005</v>
      </c>
      <c r="AA57" s="268">
        <v>0.80403458213256485</v>
      </c>
      <c r="AB57" s="29" t="s">
        <v>162</v>
      </c>
      <c r="AC57" s="29" t="s">
        <v>41</v>
      </c>
      <c r="AD57" s="43"/>
      <c r="AE57" s="36"/>
      <c r="AF57" s="36"/>
      <c r="AG57" s="36"/>
      <c r="AH57" s="36"/>
    </row>
    <row r="58" spans="1:34" ht="114.75" customHeight="1" x14ac:dyDescent="0.25">
      <c r="A58" s="29" t="s">
        <v>34</v>
      </c>
      <c r="B58" s="29" t="s">
        <v>277</v>
      </c>
      <c r="C58" s="247" t="s">
        <v>278</v>
      </c>
      <c r="D58" s="29" t="s">
        <v>319</v>
      </c>
      <c r="E58" s="296"/>
      <c r="F58" s="48">
        <v>47</v>
      </c>
      <c r="G58" s="188">
        <v>44332</v>
      </c>
      <c r="H58" s="189" t="s">
        <v>320</v>
      </c>
      <c r="I58" s="48" t="s">
        <v>321</v>
      </c>
      <c r="J58" s="259">
        <v>44697</v>
      </c>
      <c r="K58" s="259">
        <v>44935</v>
      </c>
      <c r="L58" s="69" t="s">
        <v>322</v>
      </c>
      <c r="M58" s="249">
        <f t="shared" ca="1" si="0"/>
        <v>3</v>
      </c>
      <c r="N58" s="249">
        <f t="shared" ca="1" si="2"/>
        <v>2</v>
      </c>
      <c r="O58" s="249">
        <f t="shared" ca="1" si="2"/>
        <v>1</v>
      </c>
      <c r="P58" s="297">
        <v>387</v>
      </c>
      <c r="Q58" s="298">
        <v>208</v>
      </c>
      <c r="R58" s="298">
        <v>177</v>
      </c>
      <c r="S58" s="298">
        <v>2</v>
      </c>
      <c r="T58" s="299">
        <v>72.490000000000009</v>
      </c>
      <c r="U58" s="299">
        <v>48.229999999999983</v>
      </c>
      <c r="V58" s="300">
        <v>0.36</v>
      </c>
      <c r="W58" s="301">
        <v>81</v>
      </c>
      <c r="X58" s="265">
        <v>0.82692307692307687</v>
      </c>
      <c r="Y58" s="301">
        <v>468</v>
      </c>
      <c r="Z58" s="264">
        <f>+SUM(Tabla134566[[#This Row],[FITO KGR. DECOMISADO]:[ACUI KGR. DECOMISADO]])</f>
        <v>121.08</v>
      </c>
      <c r="AA58" s="265"/>
      <c r="AB58" s="265"/>
      <c r="AC58" s="265"/>
      <c r="AD58" s="35"/>
      <c r="AE58" s="36"/>
      <c r="AF58" s="36"/>
      <c r="AG58" s="36"/>
      <c r="AH58" s="36"/>
    </row>
    <row r="59" spans="1:34" ht="114.75" customHeight="1" x14ac:dyDescent="0.25">
      <c r="A59" s="12" t="s">
        <v>34</v>
      </c>
      <c r="B59" s="12" t="s">
        <v>277</v>
      </c>
      <c r="C59" s="291" t="s">
        <v>323</v>
      </c>
      <c r="D59" s="12" t="s">
        <v>324</v>
      </c>
      <c r="E59" s="12" t="s">
        <v>324</v>
      </c>
      <c r="F59" s="12" t="s">
        <v>325</v>
      </c>
      <c r="G59" s="248">
        <v>41791</v>
      </c>
      <c r="H59" s="12" t="s">
        <v>326</v>
      </c>
      <c r="I59" s="12" t="s">
        <v>121</v>
      </c>
      <c r="J59" s="248">
        <v>42198</v>
      </c>
      <c r="K59" s="248">
        <v>43771</v>
      </c>
      <c r="L59" s="12" t="s">
        <v>327</v>
      </c>
      <c r="M59" s="249">
        <f t="shared" ca="1" si="0"/>
        <v>10</v>
      </c>
      <c r="N59" s="249">
        <f t="shared" ca="1" si="2"/>
        <v>9</v>
      </c>
      <c r="O59" s="249">
        <f t="shared" ca="1" si="2"/>
        <v>5</v>
      </c>
      <c r="P59" s="282">
        <v>527</v>
      </c>
      <c r="Q59" s="282">
        <v>449</v>
      </c>
      <c r="R59" s="282">
        <v>78</v>
      </c>
      <c r="S59" s="282">
        <v>0</v>
      </c>
      <c r="T59" s="283">
        <v>130.29999999999998</v>
      </c>
      <c r="U59" s="283">
        <v>38.19</v>
      </c>
      <c r="V59" s="283">
        <v>0</v>
      </c>
      <c r="W59" s="283">
        <v>4</v>
      </c>
      <c r="X59" s="284">
        <v>0.99246704331450097</v>
      </c>
      <c r="Y59" s="285">
        <v>531</v>
      </c>
      <c r="Z59" s="253">
        <f>+SUM(Tabla134566[[#This Row],[FITO KGR. DECOMISADO]:[ACUI KGR. DECOMISADO]])</f>
        <v>168.48999999999998</v>
      </c>
      <c r="AA59" s="254">
        <v>0.99344262295081964</v>
      </c>
      <c r="AB59" s="12"/>
      <c r="AC59" s="12" t="s">
        <v>41</v>
      </c>
      <c r="AD59" s="19" t="s">
        <v>328</v>
      </c>
      <c r="AE59" s="20"/>
      <c r="AF59" s="20"/>
      <c r="AG59" s="20"/>
      <c r="AH59" s="20"/>
    </row>
    <row r="60" spans="1:34" ht="114.75" customHeight="1" x14ac:dyDescent="0.25">
      <c r="A60" s="29" t="s">
        <v>34</v>
      </c>
      <c r="B60" s="12" t="s">
        <v>277</v>
      </c>
      <c r="C60" s="291" t="s">
        <v>323</v>
      </c>
      <c r="D60" s="12" t="s">
        <v>329</v>
      </c>
      <c r="E60" s="12" t="s">
        <v>329</v>
      </c>
      <c r="F60" s="12" t="s">
        <v>188</v>
      </c>
      <c r="G60" s="248">
        <v>41640</v>
      </c>
      <c r="H60" s="12" t="s">
        <v>330</v>
      </c>
      <c r="I60" s="12" t="s">
        <v>89</v>
      </c>
      <c r="J60" s="248">
        <v>42723</v>
      </c>
      <c r="K60" s="248">
        <v>42723</v>
      </c>
      <c r="L60" s="12" t="s">
        <v>331</v>
      </c>
      <c r="M60" s="249">
        <f t="shared" ca="1" si="0"/>
        <v>10</v>
      </c>
      <c r="N60" s="249">
        <f t="shared" ca="1" si="2"/>
        <v>8</v>
      </c>
      <c r="O60" s="249">
        <f t="shared" ca="1" si="2"/>
        <v>8</v>
      </c>
      <c r="P60" s="282">
        <v>286</v>
      </c>
      <c r="Q60" s="282">
        <v>246</v>
      </c>
      <c r="R60" s="282">
        <v>40</v>
      </c>
      <c r="S60" s="282">
        <v>0</v>
      </c>
      <c r="T60" s="283">
        <v>106.53</v>
      </c>
      <c r="U60" s="283">
        <v>26.09</v>
      </c>
      <c r="V60" s="283">
        <v>0</v>
      </c>
      <c r="W60" s="283">
        <v>2</v>
      </c>
      <c r="X60" s="284">
        <v>0.99305555555555558</v>
      </c>
      <c r="Y60" s="285">
        <v>288</v>
      </c>
      <c r="Z60" s="253">
        <f>+SUM(Tabla134566[[#This Row],[FITO KGR. DECOMISADO]:[ACUI KGR. DECOMISADO]])</f>
        <v>132.62</v>
      </c>
      <c r="AA60" s="254">
        <v>0.9906890130353817</v>
      </c>
      <c r="AB60" s="12" t="s">
        <v>41</v>
      </c>
      <c r="AC60" s="12" t="s">
        <v>41</v>
      </c>
      <c r="AD60" s="19"/>
      <c r="AE60" s="20"/>
      <c r="AF60" s="20"/>
      <c r="AG60" s="20"/>
      <c r="AH60" s="20"/>
    </row>
    <row r="61" spans="1:34" ht="114.75" customHeight="1" x14ac:dyDescent="0.25">
      <c r="A61" s="12" t="s">
        <v>34</v>
      </c>
      <c r="B61" s="12" t="s">
        <v>277</v>
      </c>
      <c r="C61" s="291" t="s">
        <v>323</v>
      </c>
      <c r="D61" s="12" t="s">
        <v>332</v>
      </c>
      <c r="E61" s="12" t="s">
        <v>332</v>
      </c>
      <c r="F61" s="12" t="s">
        <v>78</v>
      </c>
      <c r="G61" s="248">
        <v>43834</v>
      </c>
      <c r="H61" s="12" t="s">
        <v>333</v>
      </c>
      <c r="I61" s="12" t="s">
        <v>207</v>
      </c>
      <c r="J61" s="248">
        <v>44373</v>
      </c>
      <c r="K61" s="248">
        <v>44373</v>
      </c>
      <c r="L61" s="12" t="s">
        <v>334</v>
      </c>
      <c r="M61" s="249">
        <f t="shared" ca="1" si="0"/>
        <v>4</v>
      </c>
      <c r="N61" s="249">
        <f t="shared" ca="1" si="2"/>
        <v>3</v>
      </c>
      <c r="O61" s="249">
        <f t="shared" ca="1" si="2"/>
        <v>3</v>
      </c>
      <c r="P61" s="282">
        <v>1094</v>
      </c>
      <c r="Q61" s="282">
        <v>904</v>
      </c>
      <c r="R61" s="282">
        <v>190</v>
      </c>
      <c r="S61" s="282">
        <v>0</v>
      </c>
      <c r="T61" s="283">
        <v>308.60999999999996</v>
      </c>
      <c r="U61" s="283">
        <v>68.349999999999994</v>
      </c>
      <c r="V61" s="283">
        <v>0</v>
      </c>
      <c r="W61" s="283">
        <v>0</v>
      </c>
      <c r="X61" s="284">
        <v>1</v>
      </c>
      <c r="Y61" s="285">
        <v>1094</v>
      </c>
      <c r="Z61" s="253">
        <f>+SUM(Tabla134566[[#This Row],[FITO KGR. DECOMISADO]:[ACUI KGR. DECOMISADO]])</f>
        <v>376.95999999999992</v>
      </c>
      <c r="AA61" s="254">
        <v>1</v>
      </c>
      <c r="AB61" s="12" t="s">
        <v>82</v>
      </c>
      <c r="AC61" s="12" t="s">
        <v>41</v>
      </c>
      <c r="AD61" s="19"/>
      <c r="AE61" s="20"/>
      <c r="AF61" s="20"/>
      <c r="AG61" s="20"/>
      <c r="AH61" s="20"/>
    </row>
    <row r="62" spans="1:34" ht="114.75" customHeight="1" x14ac:dyDescent="0.25">
      <c r="A62" s="29" t="s">
        <v>34</v>
      </c>
      <c r="B62" s="12" t="s">
        <v>277</v>
      </c>
      <c r="C62" s="291" t="s">
        <v>323</v>
      </c>
      <c r="D62" s="12" t="s">
        <v>335</v>
      </c>
      <c r="E62" s="12" t="s">
        <v>335</v>
      </c>
      <c r="F62" s="12" t="s">
        <v>159</v>
      </c>
      <c r="G62" s="248">
        <v>43724</v>
      </c>
      <c r="H62" s="12" t="s">
        <v>336</v>
      </c>
      <c r="I62" s="12" t="s">
        <v>55</v>
      </c>
      <c r="J62" s="248">
        <v>44403</v>
      </c>
      <c r="K62" s="248">
        <v>44403</v>
      </c>
      <c r="L62" s="12" t="s">
        <v>337</v>
      </c>
      <c r="M62" s="249">
        <f t="shared" ca="1" si="0"/>
        <v>5</v>
      </c>
      <c r="N62" s="249">
        <f t="shared" ca="1" si="2"/>
        <v>3</v>
      </c>
      <c r="O62" s="249">
        <f t="shared" ca="1" si="2"/>
        <v>3</v>
      </c>
      <c r="P62" s="282">
        <v>1429</v>
      </c>
      <c r="Q62" s="282">
        <v>933</v>
      </c>
      <c r="R62" s="282">
        <v>496</v>
      </c>
      <c r="S62" s="282">
        <v>0</v>
      </c>
      <c r="T62" s="283">
        <v>324.64999999999998</v>
      </c>
      <c r="U62" s="283">
        <v>176.64000000000001</v>
      </c>
      <c r="V62" s="283">
        <v>0</v>
      </c>
      <c r="W62" s="283">
        <v>23</v>
      </c>
      <c r="X62" s="284">
        <v>0.9841597796143251</v>
      </c>
      <c r="Y62" s="285">
        <v>1452</v>
      </c>
      <c r="Z62" s="253">
        <f>+SUM(Tabla134566[[#This Row],[FITO KGR. DECOMISADO]:[ACUI KGR. DECOMISADO]])</f>
        <v>501.28999999999996</v>
      </c>
      <c r="AA62" s="254">
        <v>0.96460176991150437</v>
      </c>
      <c r="AB62" s="12" t="s">
        <v>82</v>
      </c>
      <c r="AC62" s="12" t="s">
        <v>41</v>
      </c>
      <c r="AD62" s="19"/>
      <c r="AE62" s="20"/>
      <c r="AF62" s="20"/>
      <c r="AG62" s="20"/>
      <c r="AH62" s="20"/>
    </row>
    <row r="63" spans="1:34" s="289" customFormat="1" ht="114.75" customHeight="1" x14ac:dyDescent="0.25">
      <c r="A63" s="291" t="s">
        <v>34</v>
      </c>
      <c r="B63" s="291" t="s">
        <v>277</v>
      </c>
      <c r="C63" s="291" t="s">
        <v>323</v>
      </c>
      <c r="D63" s="317" t="s">
        <v>338</v>
      </c>
      <c r="E63" s="296"/>
      <c r="F63" s="48" t="s">
        <v>339</v>
      </c>
      <c r="G63" s="259">
        <v>42782</v>
      </c>
      <c r="H63" s="48" t="s">
        <v>340</v>
      </c>
      <c r="I63" s="48" t="s">
        <v>263</v>
      </c>
      <c r="J63" s="259">
        <v>43234</v>
      </c>
      <c r="K63" s="259">
        <v>44669</v>
      </c>
      <c r="L63" s="48" t="s">
        <v>341</v>
      </c>
      <c r="M63" s="249">
        <f t="shared" ca="1" si="0"/>
        <v>7</v>
      </c>
      <c r="N63" s="249">
        <f t="shared" ca="1" si="2"/>
        <v>6</v>
      </c>
      <c r="O63" s="249">
        <f t="shared" ca="1" si="2"/>
        <v>2</v>
      </c>
      <c r="P63" s="282">
        <v>939</v>
      </c>
      <c r="Q63" s="282">
        <v>748</v>
      </c>
      <c r="R63" s="282">
        <v>191</v>
      </c>
      <c r="S63" s="282">
        <v>0</v>
      </c>
      <c r="T63" s="283">
        <v>261.12999999999994</v>
      </c>
      <c r="U63" s="283">
        <v>65.150000000000006</v>
      </c>
      <c r="V63" s="283">
        <v>0</v>
      </c>
      <c r="W63" s="283">
        <v>4</v>
      </c>
      <c r="X63" s="293">
        <v>0.99575821845174972</v>
      </c>
      <c r="Y63" s="285">
        <v>943</v>
      </c>
      <c r="Z63" s="253">
        <f>+SUM(Tabla134566[[#This Row],[FITO KGR. DECOMISADO]:[ACUI KGR. DECOMISADO]])</f>
        <v>326.27999999999997</v>
      </c>
      <c r="AA63" s="268">
        <v>0</v>
      </c>
      <c r="AB63" s="29" t="s">
        <v>41</v>
      </c>
      <c r="AC63" s="29" t="s">
        <v>41</v>
      </c>
      <c r="AD63" s="43" t="s">
        <v>453</v>
      </c>
      <c r="AE63" s="36"/>
      <c r="AF63" s="36"/>
      <c r="AG63" s="36"/>
      <c r="AH63" s="36"/>
    </row>
    <row r="64" spans="1:34" ht="114.75" customHeight="1" x14ac:dyDescent="0.25">
      <c r="A64" s="29" t="s">
        <v>34</v>
      </c>
      <c r="B64" s="29" t="s">
        <v>277</v>
      </c>
      <c r="C64" s="247" t="s">
        <v>342</v>
      </c>
      <c r="D64" s="29" t="s">
        <v>343</v>
      </c>
      <c r="E64" s="29" t="s">
        <v>343</v>
      </c>
      <c r="F64" s="29" t="s">
        <v>250</v>
      </c>
      <c r="G64" s="266">
        <v>42923</v>
      </c>
      <c r="H64" s="29" t="s">
        <v>344</v>
      </c>
      <c r="I64" s="29" t="s">
        <v>55</v>
      </c>
      <c r="J64" s="266">
        <v>44067</v>
      </c>
      <c r="K64" s="266">
        <v>44531</v>
      </c>
      <c r="L64" s="29" t="s">
        <v>345</v>
      </c>
      <c r="M64" s="249">
        <f t="shared" ca="1" si="0"/>
        <v>7</v>
      </c>
      <c r="N64" s="249">
        <f t="shared" ca="1" si="2"/>
        <v>4</v>
      </c>
      <c r="O64" s="249">
        <f t="shared" ca="1" si="2"/>
        <v>3</v>
      </c>
      <c r="P64" s="260">
        <v>20</v>
      </c>
      <c r="Q64" s="260">
        <v>17</v>
      </c>
      <c r="R64" s="260">
        <v>3</v>
      </c>
      <c r="S64" s="260">
        <v>0</v>
      </c>
      <c r="T64" s="261">
        <v>62.999999999999986</v>
      </c>
      <c r="U64" s="261">
        <v>1.3</v>
      </c>
      <c r="V64" s="261">
        <v>0</v>
      </c>
      <c r="W64" s="261">
        <v>0</v>
      </c>
      <c r="X64" s="267">
        <v>1</v>
      </c>
      <c r="Y64" s="263">
        <v>20</v>
      </c>
      <c r="Z64" s="253">
        <f>+SUM(Tabla134566[[#This Row],[FITO KGR. DECOMISADO]:[ACUI KGR. DECOMISADO]])</f>
        <v>64.299999999999983</v>
      </c>
      <c r="AA64" s="268">
        <v>1</v>
      </c>
      <c r="AB64" s="29" t="s">
        <v>41</v>
      </c>
      <c r="AC64" s="29" t="s">
        <v>41</v>
      </c>
      <c r="AD64" s="43"/>
      <c r="AE64" s="36"/>
      <c r="AF64" s="36"/>
      <c r="AG64" s="36"/>
      <c r="AH64" s="36"/>
    </row>
    <row r="65" spans="1:34" ht="114.75" customHeight="1" x14ac:dyDescent="0.25">
      <c r="A65" s="12" t="s">
        <v>34</v>
      </c>
      <c r="B65" s="29" t="s">
        <v>346</v>
      </c>
      <c r="C65" s="256" t="s">
        <v>346</v>
      </c>
      <c r="D65" s="29" t="s">
        <v>347</v>
      </c>
      <c r="E65" s="29" t="s">
        <v>347</v>
      </c>
      <c r="F65" s="29" t="s">
        <v>348</v>
      </c>
      <c r="G65" s="266">
        <v>42869</v>
      </c>
      <c r="H65" s="29" t="s">
        <v>349</v>
      </c>
      <c r="I65" s="29" t="s">
        <v>127</v>
      </c>
      <c r="J65" s="266">
        <v>43458</v>
      </c>
      <c r="K65" s="266">
        <v>44088</v>
      </c>
      <c r="L65" s="29" t="s">
        <v>350</v>
      </c>
      <c r="M65" s="249">
        <f t="shared" ca="1" si="0"/>
        <v>7</v>
      </c>
      <c r="N65" s="249">
        <f t="shared" ca="1" si="2"/>
        <v>6</v>
      </c>
      <c r="O65" s="249">
        <f t="shared" ca="1" si="2"/>
        <v>4</v>
      </c>
      <c r="P65" s="260">
        <v>80</v>
      </c>
      <c r="Q65" s="260">
        <v>46</v>
      </c>
      <c r="R65" s="260">
        <v>34</v>
      </c>
      <c r="S65" s="260">
        <v>0</v>
      </c>
      <c r="T65" s="261">
        <v>5.46</v>
      </c>
      <c r="U65" s="261">
        <v>7.620000000000001</v>
      </c>
      <c r="V65" s="261">
        <v>0</v>
      </c>
      <c r="W65" s="261">
        <v>1</v>
      </c>
      <c r="X65" s="267">
        <v>0.98765432098765427</v>
      </c>
      <c r="Y65" s="263">
        <v>81</v>
      </c>
      <c r="Z65" s="253">
        <f>+SUM(Tabla134566[[#This Row],[FITO KGR. DECOMISADO]:[ACUI KGR. DECOMISADO]])</f>
        <v>13.080000000000002</v>
      </c>
      <c r="AA65" s="268">
        <v>0.95</v>
      </c>
      <c r="AB65" s="29" t="s">
        <v>162</v>
      </c>
      <c r="AC65" s="29" t="s">
        <v>82</v>
      </c>
      <c r="AD65" s="43" t="s">
        <v>351</v>
      </c>
      <c r="AE65" s="36"/>
      <c r="AF65" s="36"/>
      <c r="AG65" s="36"/>
      <c r="AH65" s="36"/>
    </row>
    <row r="66" spans="1:34" ht="114.75" customHeight="1" x14ac:dyDescent="0.25">
      <c r="A66" s="29" t="s">
        <v>34</v>
      </c>
      <c r="B66" s="12" t="s">
        <v>352</v>
      </c>
      <c r="C66" s="247" t="s">
        <v>352</v>
      </c>
      <c r="D66" s="12" t="s">
        <v>353</v>
      </c>
      <c r="E66" s="12" t="s">
        <v>353</v>
      </c>
      <c r="F66" s="12" t="s">
        <v>354</v>
      </c>
      <c r="G66" s="248">
        <v>41881</v>
      </c>
      <c r="H66" s="12" t="s">
        <v>355</v>
      </c>
      <c r="I66" s="12" t="s">
        <v>95</v>
      </c>
      <c r="J66" s="248">
        <v>42723</v>
      </c>
      <c r="K66" s="248">
        <v>42884</v>
      </c>
      <c r="L66" s="12" t="s">
        <v>356</v>
      </c>
      <c r="M66" s="249">
        <f t="shared" ref="M66:M84" ca="1" si="3">+(YEAR(TODAY())-YEAR(G66))</f>
        <v>10</v>
      </c>
      <c r="N66" s="249">
        <f t="shared" ca="1" si="2"/>
        <v>8</v>
      </c>
      <c r="O66" s="249">
        <f t="shared" ca="1" si="2"/>
        <v>7</v>
      </c>
      <c r="P66" s="282">
        <v>17</v>
      </c>
      <c r="Q66" s="282">
        <v>11</v>
      </c>
      <c r="R66" s="282">
        <v>5</v>
      </c>
      <c r="S66" s="282">
        <v>1</v>
      </c>
      <c r="T66" s="283">
        <v>3.8000000000000003</v>
      </c>
      <c r="U66" s="283">
        <v>5.59</v>
      </c>
      <c r="V66" s="283">
        <v>2.06</v>
      </c>
      <c r="W66" s="283">
        <v>0</v>
      </c>
      <c r="X66" s="284">
        <v>1</v>
      </c>
      <c r="Y66" s="285">
        <v>17</v>
      </c>
      <c r="Z66" s="253">
        <f>+SUM(Tabla134566[[#This Row],[FITO KGR. DECOMISADO]:[ACUI KGR. DECOMISADO]])</f>
        <v>11.450000000000001</v>
      </c>
      <c r="AA66" s="254">
        <v>1</v>
      </c>
      <c r="AB66" s="12" t="s">
        <v>41</v>
      </c>
      <c r="AC66" s="12" t="s">
        <v>41</v>
      </c>
      <c r="AD66" s="19" t="s">
        <v>357</v>
      </c>
      <c r="AE66" s="20"/>
      <c r="AF66" s="20"/>
      <c r="AG66" s="20"/>
      <c r="AH66" s="20"/>
    </row>
    <row r="67" spans="1:34" ht="114.75" customHeight="1" x14ac:dyDescent="0.25">
      <c r="A67" s="12" t="s">
        <v>34</v>
      </c>
      <c r="B67" s="29" t="s">
        <v>358</v>
      </c>
      <c r="C67" s="256" t="s">
        <v>359</v>
      </c>
      <c r="D67" s="29" t="s">
        <v>360</v>
      </c>
      <c r="E67" s="29" t="s">
        <v>360</v>
      </c>
      <c r="F67" s="29" t="s">
        <v>212</v>
      </c>
      <c r="G67" s="266">
        <v>42380</v>
      </c>
      <c r="H67" s="29" t="s">
        <v>361</v>
      </c>
      <c r="I67" s="29" t="s">
        <v>362</v>
      </c>
      <c r="J67" s="266">
        <v>42884</v>
      </c>
      <c r="K67" s="266">
        <v>42884</v>
      </c>
      <c r="L67" s="29" t="s">
        <v>363</v>
      </c>
      <c r="M67" s="249">
        <f t="shared" ca="1" si="3"/>
        <v>8</v>
      </c>
      <c r="N67" s="249">
        <f t="shared" ca="1" si="2"/>
        <v>7</v>
      </c>
      <c r="O67" s="249">
        <f t="shared" ca="1" si="2"/>
        <v>7</v>
      </c>
      <c r="P67" s="260">
        <v>92</v>
      </c>
      <c r="Q67" s="260">
        <v>42</v>
      </c>
      <c r="R67" s="260">
        <v>50</v>
      </c>
      <c r="S67" s="260">
        <v>0</v>
      </c>
      <c r="T67" s="261">
        <v>13.569999999999999</v>
      </c>
      <c r="U67" s="261">
        <v>13.729999999999999</v>
      </c>
      <c r="V67" s="261">
        <v>0</v>
      </c>
      <c r="W67" s="261">
        <v>13</v>
      </c>
      <c r="X67" s="267">
        <v>0.87619047619047619</v>
      </c>
      <c r="Y67" s="263">
        <v>105</v>
      </c>
      <c r="Z67" s="253">
        <f>+SUM(Tabla134566[[#This Row],[FITO KGR. DECOMISADO]:[ACUI KGR. DECOMISADO]])</f>
        <v>27.299999999999997</v>
      </c>
      <c r="AA67" s="268">
        <v>0.69306930693069302</v>
      </c>
      <c r="AB67" s="29" t="s">
        <v>162</v>
      </c>
      <c r="AC67" s="29" t="s">
        <v>41</v>
      </c>
      <c r="AD67" s="43"/>
      <c r="AE67" s="36"/>
      <c r="AF67" s="36"/>
      <c r="AG67" s="36"/>
      <c r="AH67" s="36"/>
    </row>
    <row r="68" spans="1:34" ht="114.75" customHeight="1" x14ac:dyDescent="0.25">
      <c r="A68" s="29" t="s">
        <v>34</v>
      </c>
      <c r="B68" s="12" t="s">
        <v>364</v>
      </c>
      <c r="C68" s="247" t="s">
        <v>365</v>
      </c>
      <c r="D68" s="12" t="s">
        <v>366</v>
      </c>
      <c r="E68" s="12" t="s">
        <v>366</v>
      </c>
      <c r="F68" s="12" t="s">
        <v>367</v>
      </c>
      <c r="G68" s="248">
        <v>41456</v>
      </c>
      <c r="H68" s="12" t="s">
        <v>368</v>
      </c>
      <c r="I68" s="12" t="s">
        <v>55</v>
      </c>
      <c r="J68" s="248">
        <v>42282</v>
      </c>
      <c r="K68" s="248">
        <v>43458</v>
      </c>
      <c r="L68" s="12" t="s">
        <v>369</v>
      </c>
      <c r="M68" s="249">
        <f t="shared" ca="1" si="3"/>
        <v>11</v>
      </c>
      <c r="N68" s="249">
        <f t="shared" ca="1" si="2"/>
        <v>9</v>
      </c>
      <c r="O68" s="249">
        <f t="shared" ca="1" si="2"/>
        <v>6</v>
      </c>
      <c r="P68" s="282">
        <v>143</v>
      </c>
      <c r="Q68" s="282">
        <v>16</v>
      </c>
      <c r="R68" s="282">
        <v>127</v>
      </c>
      <c r="S68" s="282">
        <v>0</v>
      </c>
      <c r="T68" s="283">
        <v>263.8</v>
      </c>
      <c r="U68" s="283">
        <v>189</v>
      </c>
      <c r="V68" s="283">
        <v>0</v>
      </c>
      <c r="W68" s="283">
        <v>0</v>
      </c>
      <c r="X68" s="284">
        <v>1</v>
      </c>
      <c r="Y68" s="285">
        <v>143</v>
      </c>
      <c r="Z68" s="253">
        <f>+SUM(Tabla134566[[#This Row],[FITO KGR. DECOMISADO]:[ACUI KGR. DECOMISADO]])</f>
        <v>452.8</v>
      </c>
      <c r="AA68" s="254">
        <v>1</v>
      </c>
      <c r="AB68" s="12" t="s">
        <v>41</v>
      </c>
      <c r="AC68" s="12" t="s">
        <v>41</v>
      </c>
      <c r="AD68" s="19"/>
      <c r="AE68" s="20"/>
      <c r="AF68" s="20"/>
      <c r="AG68" s="20"/>
      <c r="AH68" s="20"/>
    </row>
    <row r="69" spans="1:34" ht="114.75" customHeight="1" x14ac:dyDescent="0.25">
      <c r="A69" s="12" t="s">
        <v>34</v>
      </c>
      <c r="B69" s="12" t="s">
        <v>364</v>
      </c>
      <c r="C69" s="247" t="s">
        <v>365</v>
      </c>
      <c r="D69" s="12" t="s">
        <v>370</v>
      </c>
      <c r="E69" s="12" t="s">
        <v>370</v>
      </c>
      <c r="F69" s="12" t="s">
        <v>212</v>
      </c>
      <c r="G69" s="248">
        <v>42380</v>
      </c>
      <c r="H69" s="12" t="s">
        <v>371</v>
      </c>
      <c r="I69" s="12" t="s">
        <v>362</v>
      </c>
      <c r="J69" s="248">
        <v>42884</v>
      </c>
      <c r="K69" s="248">
        <v>42884</v>
      </c>
      <c r="L69" s="12" t="s">
        <v>372</v>
      </c>
      <c r="M69" s="249">
        <f t="shared" ca="1" si="3"/>
        <v>8</v>
      </c>
      <c r="N69" s="249">
        <f t="shared" ca="1" si="2"/>
        <v>7</v>
      </c>
      <c r="O69" s="249">
        <f t="shared" ca="1" si="2"/>
        <v>7</v>
      </c>
      <c r="P69" s="282">
        <v>13</v>
      </c>
      <c r="Q69" s="282">
        <v>4</v>
      </c>
      <c r="R69" s="282">
        <v>9</v>
      </c>
      <c r="S69" s="282">
        <v>0</v>
      </c>
      <c r="T69" s="283">
        <v>40</v>
      </c>
      <c r="U69" s="283">
        <v>79</v>
      </c>
      <c r="V69" s="283">
        <v>0</v>
      </c>
      <c r="W69" s="283">
        <v>0</v>
      </c>
      <c r="X69" s="284">
        <v>1</v>
      </c>
      <c r="Y69" s="285">
        <v>13</v>
      </c>
      <c r="Z69" s="253">
        <f>+SUM(Tabla134566[[#This Row],[FITO KGR. DECOMISADO]:[ACUI KGR. DECOMISADO]])</f>
        <v>119</v>
      </c>
      <c r="AA69" s="254">
        <v>1</v>
      </c>
      <c r="AB69" s="12" t="s">
        <v>41</v>
      </c>
      <c r="AC69" s="12" t="s">
        <v>41</v>
      </c>
      <c r="AD69" s="19"/>
      <c r="AE69" s="20"/>
      <c r="AF69" s="20"/>
      <c r="AG69" s="20"/>
      <c r="AH69" s="20"/>
    </row>
    <row r="70" spans="1:34" ht="114.75" customHeight="1" x14ac:dyDescent="0.25">
      <c r="A70" s="12" t="s">
        <v>34</v>
      </c>
      <c r="B70" s="12" t="s">
        <v>373</v>
      </c>
      <c r="C70" s="291" t="s">
        <v>374</v>
      </c>
      <c r="D70" s="12" t="s">
        <v>375</v>
      </c>
      <c r="E70" s="12" t="s">
        <v>375</v>
      </c>
      <c r="F70" s="12" t="s">
        <v>283</v>
      </c>
      <c r="G70" s="248">
        <v>41447</v>
      </c>
      <c r="H70" s="12" t="s">
        <v>376</v>
      </c>
      <c r="I70" s="12" t="s">
        <v>95</v>
      </c>
      <c r="J70" s="248">
        <v>42646</v>
      </c>
      <c r="K70" s="248">
        <v>42646</v>
      </c>
      <c r="L70" s="12" t="s">
        <v>377</v>
      </c>
      <c r="M70" s="249">
        <f t="shared" ca="1" si="3"/>
        <v>11</v>
      </c>
      <c r="N70" s="249">
        <f t="shared" ca="1" si="2"/>
        <v>8</v>
      </c>
      <c r="O70" s="249">
        <f t="shared" ca="1" si="2"/>
        <v>8</v>
      </c>
      <c r="P70" s="282">
        <v>115</v>
      </c>
      <c r="Q70" s="282">
        <v>57</v>
      </c>
      <c r="R70" s="282">
        <v>58</v>
      </c>
      <c r="S70" s="282">
        <v>0</v>
      </c>
      <c r="T70" s="283">
        <v>12.908000000000005</v>
      </c>
      <c r="U70" s="283">
        <v>16.374000000000002</v>
      </c>
      <c r="V70" s="283">
        <v>0</v>
      </c>
      <c r="W70" s="283">
        <v>27</v>
      </c>
      <c r="X70" s="284">
        <v>0.8098591549295775</v>
      </c>
      <c r="Y70" s="285">
        <v>142</v>
      </c>
      <c r="Z70" s="253">
        <f>+SUM(Tabla134566[[#This Row],[FITO KGR. DECOMISADO]:[ACUI KGR. DECOMISADO]])</f>
        <v>29.282000000000007</v>
      </c>
      <c r="AA70" s="254">
        <v>0.84967320261437906</v>
      </c>
      <c r="AB70" s="12" t="s">
        <v>41</v>
      </c>
      <c r="AC70" s="12" t="s">
        <v>41</v>
      </c>
      <c r="AD70" s="19"/>
      <c r="AE70" s="20"/>
      <c r="AF70" s="20"/>
      <c r="AG70" s="20"/>
      <c r="AH70" s="20"/>
    </row>
    <row r="71" spans="1:34" ht="114.75" customHeight="1" x14ac:dyDescent="0.25">
      <c r="A71" s="29" t="s">
        <v>34</v>
      </c>
      <c r="B71" s="12" t="s">
        <v>373</v>
      </c>
      <c r="C71" s="291" t="s">
        <v>374</v>
      </c>
      <c r="D71" s="12" t="s">
        <v>378</v>
      </c>
      <c r="E71" s="12" t="s">
        <v>378</v>
      </c>
      <c r="F71" s="12" t="s">
        <v>379</v>
      </c>
      <c r="G71" s="248">
        <v>42289</v>
      </c>
      <c r="H71" s="12" t="s">
        <v>380</v>
      </c>
      <c r="I71" s="12" t="s">
        <v>127</v>
      </c>
      <c r="J71" s="248">
        <v>42884</v>
      </c>
      <c r="K71" s="248">
        <v>43612</v>
      </c>
      <c r="L71" s="12" t="s">
        <v>381</v>
      </c>
      <c r="M71" s="249">
        <f t="shared" ca="1" si="3"/>
        <v>9</v>
      </c>
      <c r="N71" s="249">
        <f t="shared" ca="1" si="2"/>
        <v>7</v>
      </c>
      <c r="O71" s="249">
        <f t="shared" ca="1" si="2"/>
        <v>5</v>
      </c>
      <c r="P71" s="282">
        <v>131</v>
      </c>
      <c r="Q71" s="282">
        <v>77</v>
      </c>
      <c r="R71" s="282">
        <v>53</v>
      </c>
      <c r="S71" s="282">
        <v>1</v>
      </c>
      <c r="T71" s="283">
        <v>31.600000000000012</v>
      </c>
      <c r="U71" s="283">
        <v>20.766000000000002</v>
      </c>
      <c r="V71" s="283">
        <v>0</v>
      </c>
      <c r="W71" s="283">
        <v>12</v>
      </c>
      <c r="X71" s="284">
        <v>0.91608391608391604</v>
      </c>
      <c r="Y71" s="285">
        <v>143</v>
      </c>
      <c r="Z71" s="253">
        <f>+SUM(Tabla134566[[#This Row],[FITO KGR. DECOMISADO]:[ACUI KGR. DECOMISADO]])</f>
        <v>52.366000000000014</v>
      </c>
      <c r="AA71" s="254">
        <v>0.95744680851063835</v>
      </c>
      <c r="AB71" s="12" t="s">
        <v>41</v>
      </c>
      <c r="AC71" s="12" t="s">
        <v>82</v>
      </c>
      <c r="AD71" s="19" t="s">
        <v>91</v>
      </c>
      <c r="AE71" s="56"/>
      <c r="AF71" s="74"/>
      <c r="AG71" s="20"/>
      <c r="AH71" s="20"/>
    </row>
    <row r="72" spans="1:34" ht="114.75" customHeight="1" x14ac:dyDescent="0.25">
      <c r="A72" s="256" t="s">
        <v>385</v>
      </c>
      <c r="B72" s="256" t="s">
        <v>386</v>
      </c>
      <c r="C72" s="256" t="s">
        <v>459</v>
      </c>
      <c r="D72" s="316" t="s">
        <v>58</v>
      </c>
      <c r="E72" s="302"/>
      <c r="F72" s="48" t="s">
        <v>59</v>
      </c>
      <c r="G72" s="259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249">
        <f t="shared" ca="1" si="3"/>
        <v>6</v>
      </c>
      <c r="N72" s="249">
        <f t="shared" ca="1" si="2"/>
        <v>2</v>
      </c>
      <c r="O72" s="249">
        <f t="shared" ca="1" si="2"/>
        <v>2</v>
      </c>
      <c r="P72" s="282">
        <v>1</v>
      </c>
      <c r="Q72" s="282">
        <v>0</v>
      </c>
      <c r="R72" s="282">
        <v>1</v>
      </c>
      <c r="S72" s="282"/>
      <c r="T72" s="283">
        <v>0</v>
      </c>
      <c r="U72" s="283">
        <v>1.28</v>
      </c>
      <c r="V72" s="283"/>
      <c r="W72" s="283">
        <v>2</v>
      </c>
      <c r="X72" s="293">
        <v>0.33333333333333331</v>
      </c>
      <c r="Y72" s="285">
        <v>3</v>
      </c>
      <c r="Z72" s="264">
        <f>+SUM(Tabla134566[[#This Row],[FITO KGR. DECOMISADO]:[ACUI KGR. DECOMISADO]])</f>
        <v>1.28</v>
      </c>
      <c r="AA72" s="265"/>
      <c r="AB72" s="265"/>
      <c r="AC72" s="265"/>
      <c r="AD72" s="35"/>
      <c r="AE72" s="36"/>
      <c r="AF72" s="36"/>
      <c r="AG72" s="36"/>
      <c r="AH72" s="36"/>
    </row>
    <row r="73" spans="1:34" ht="114.75" customHeight="1" x14ac:dyDescent="0.25">
      <c r="A73" s="12" t="s">
        <v>385</v>
      </c>
      <c r="B73" s="29" t="s">
        <v>386</v>
      </c>
      <c r="C73" s="286" t="s">
        <v>387</v>
      </c>
      <c r="D73" s="29" t="s">
        <v>388</v>
      </c>
      <c r="E73" s="29" t="s">
        <v>388</v>
      </c>
      <c r="F73" s="29" t="s">
        <v>283</v>
      </c>
      <c r="G73" s="266">
        <v>41799</v>
      </c>
      <c r="H73" s="29" t="s">
        <v>389</v>
      </c>
      <c r="I73" s="29" t="s">
        <v>55</v>
      </c>
      <c r="J73" s="266">
        <v>42646</v>
      </c>
      <c r="K73" s="266">
        <v>42646</v>
      </c>
      <c r="L73" s="76" t="s">
        <v>390</v>
      </c>
      <c r="M73" s="249">
        <f t="shared" ca="1" si="3"/>
        <v>10</v>
      </c>
      <c r="N73" s="249">
        <f t="shared" ca="1" si="2"/>
        <v>8</v>
      </c>
      <c r="O73" s="249">
        <f t="shared" ca="1" si="2"/>
        <v>8</v>
      </c>
      <c r="P73" s="260">
        <v>4</v>
      </c>
      <c r="Q73" s="260">
        <v>0</v>
      </c>
      <c r="R73" s="260">
        <v>4</v>
      </c>
      <c r="S73" s="260"/>
      <c r="T73" s="261">
        <v>0</v>
      </c>
      <c r="U73" s="261">
        <v>11.69</v>
      </c>
      <c r="V73" s="261"/>
      <c r="W73" s="261">
        <v>0</v>
      </c>
      <c r="X73" s="267">
        <v>1</v>
      </c>
      <c r="Y73" s="263">
        <v>4</v>
      </c>
      <c r="Z73" s="253">
        <f>+SUM(Tabla134566[[#This Row],[FITO KGR. DECOMISADO]:[ACUI KGR. DECOMISADO]])</f>
        <v>11.69</v>
      </c>
      <c r="AA73" s="268">
        <v>1</v>
      </c>
      <c r="AB73" s="29" t="s">
        <v>41</v>
      </c>
      <c r="AC73" s="29" t="s">
        <v>82</v>
      </c>
      <c r="AD73" s="43" t="s">
        <v>391</v>
      </c>
      <c r="AE73" s="36"/>
      <c r="AF73" s="36"/>
      <c r="AG73" s="36"/>
      <c r="AH73" s="36"/>
    </row>
    <row r="74" spans="1:34" ht="114.75" customHeight="1" x14ac:dyDescent="0.25">
      <c r="A74" s="12" t="s">
        <v>385</v>
      </c>
      <c r="B74" s="12" t="s">
        <v>185</v>
      </c>
      <c r="C74" s="291" t="s">
        <v>392</v>
      </c>
      <c r="D74" s="12" t="s">
        <v>393</v>
      </c>
      <c r="E74" s="12" t="s">
        <v>393</v>
      </c>
      <c r="F74" s="12" t="s">
        <v>394</v>
      </c>
      <c r="G74" s="248">
        <v>42614</v>
      </c>
      <c r="H74" s="12" t="s">
        <v>395</v>
      </c>
      <c r="I74" s="12" t="s">
        <v>55</v>
      </c>
      <c r="J74" s="248">
        <v>43017</v>
      </c>
      <c r="K74" s="248">
        <v>43017</v>
      </c>
      <c r="L74" s="12" t="s">
        <v>396</v>
      </c>
      <c r="M74" s="249">
        <f t="shared" ca="1" si="3"/>
        <v>8</v>
      </c>
      <c r="N74" s="249">
        <f t="shared" ca="1" si="2"/>
        <v>7</v>
      </c>
      <c r="O74" s="249">
        <f t="shared" ca="1" si="2"/>
        <v>7</v>
      </c>
      <c r="P74" s="282">
        <v>0</v>
      </c>
      <c r="Q74" s="282">
        <v>0</v>
      </c>
      <c r="R74" s="282">
        <v>0</v>
      </c>
      <c r="S74" s="282"/>
      <c r="T74" s="283">
        <v>0</v>
      </c>
      <c r="U74" s="283">
        <v>0</v>
      </c>
      <c r="V74" s="283"/>
      <c r="W74" s="283">
        <v>0</v>
      </c>
      <c r="X74" s="284"/>
      <c r="Y74" s="285">
        <v>0</v>
      </c>
      <c r="Z74" s="253">
        <f>+SUM(Tabla134566[[#This Row],[FITO KGR. DECOMISADO]:[ACUI KGR. DECOMISADO]])</f>
        <v>0</v>
      </c>
      <c r="AA74" s="254">
        <v>0</v>
      </c>
      <c r="AB74" s="12" t="s">
        <v>41</v>
      </c>
      <c r="AC74" s="12" t="s">
        <v>41</v>
      </c>
      <c r="AD74" s="19"/>
      <c r="AE74" s="20"/>
      <c r="AF74" s="20"/>
      <c r="AG74" s="20"/>
      <c r="AH74" s="20"/>
    </row>
    <row r="75" spans="1:34" ht="114.75" customHeight="1" x14ac:dyDescent="0.25">
      <c r="A75" s="29" t="s">
        <v>385</v>
      </c>
      <c r="B75" s="12" t="s">
        <v>218</v>
      </c>
      <c r="C75" s="291" t="s">
        <v>397</v>
      </c>
      <c r="D75" s="12" t="s">
        <v>398</v>
      </c>
      <c r="E75" s="12" t="s">
        <v>398</v>
      </c>
      <c r="F75" s="12" t="s">
        <v>399</v>
      </c>
      <c r="G75" s="248">
        <v>41760</v>
      </c>
      <c r="H75" s="12" t="s">
        <v>400</v>
      </c>
      <c r="I75" s="12" t="s">
        <v>89</v>
      </c>
      <c r="J75" s="248">
        <v>42359</v>
      </c>
      <c r="K75" s="248">
        <v>44515</v>
      </c>
      <c r="L75" s="12" t="s">
        <v>401</v>
      </c>
      <c r="M75" s="249">
        <f t="shared" ca="1" si="3"/>
        <v>10</v>
      </c>
      <c r="N75" s="249">
        <f t="shared" ca="1" si="2"/>
        <v>9</v>
      </c>
      <c r="O75" s="249">
        <f t="shared" ca="1" si="2"/>
        <v>3</v>
      </c>
      <c r="P75" s="282">
        <v>38</v>
      </c>
      <c r="Q75" s="282">
        <v>39</v>
      </c>
      <c r="R75" s="282">
        <v>5</v>
      </c>
      <c r="S75" s="282"/>
      <c r="T75" s="283">
        <v>224.82</v>
      </c>
      <c r="U75" s="283">
        <v>10.74</v>
      </c>
      <c r="V75" s="283"/>
      <c r="W75" s="283">
        <v>0</v>
      </c>
      <c r="X75" s="284">
        <v>1</v>
      </c>
      <c r="Y75" s="285">
        <v>38</v>
      </c>
      <c r="Z75" s="253">
        <f>+SUM(Tabla134566[[#This Row],[FITO KGR. DECOMISADO]:[ACUI KGR. DECOMISADO]])</f>
        <v>235.56</v>
      </c>
      <c r="AA75" s="254">
        <v>0.53333333333333333</v>
      </c>
      <c r="AB75" s="12" t="s">
        <v>41</v>
      </c>
      <c r="AC75" s="12" t="s">
        <v>41</v>
      </c>
      <c r="AD75" s="19" t="s">
        <v>222</v>
      </c>
      <c r="AE75" s="20"/>
      <c r="AF75" s="20"/>
      <c r="AG75" s="20"/>
      <c r="AH75" s="20"/>
    </row>
    <row r="76" spans="1:34" ht="114.75" customHeight="1" x14ac:dyDescent="0.25">
      <c r="A76" s="29" t="s">
        <v>385</v>
      </c>
      <c r="B76" s="12" t="s">
        <v>259</v>
      </c>
      <c r="C76" s="291" t="s">
        <v>402</v>
      </c>
      <c r="D76" s="12" t="s">
        <v>403</v>
      </c>
      <c r="E76" s="12" t="s">
        <v>403</v>
      </c>
      <c r="F76" s="12" t="s">
        <v>404</v>
      </c>
      <c r="G76" s="248">
        <v>42494</v>
      </c>
      <c r="H76" s="12" t="s">
        <v>405</v>
      </c>
      <c r="I76" s="12" t="s">
        <v>95</v>
      </c>
      <c r="J76" s="248">
        <v>43364</v>
      </c>
      <c r="K76" s="248">
        <v>44454</v>
      </c>
      <c r="L76" s="12" t="s">
        <v>406</v>
      </c>
      <c r="M76" s="249">
        <f t="shared" ca="1" si="3"/>
        <v>8</v>
      </c>
      <c r="N76" s="249">
        <f t="shared" ca="1" si="2"/>
        <v>6</v>
      </c>
      <c r="O76" s="249">
        <f t="shared" ca="1" si="2"/>
        <v>3</v>
      </c>
      <c r="P76" s="282">
        <v>11</v>
      </c>
      <c r="Q76" s="282">
        <v>14</v>
      </c>
      <c r="R76" s="282">
        <v>1</v>
      </c>
      <c r="S76" s="282"/>
      <c r="T76" s="283">
        <v>63.4</v>
      </c>
      <c r="U76" s="283">
        <v>0</v>
      </c>
      <c r="V76" s="283"/>
      <c r="W76" s="283">
        <v>0</v>
      </c>
      <c r="X76" s="284">
        <v>1</v>
      </c>
      <c r="Y76" s="285">
        <v>11</v>
      </c>
      <c r="Z76" s="253">
        <f>+SUM(Tabla134566[[#This Row],[FITO KGR. DECOMISADO]:[ACUI KGR. DECOMISADO]])</f>
        <v>63.4</v>
      </c>
      <c r="AA76" s="254">
        <v>0.5</v>
      </c>
      <c r="AB76" s="12" t="s">
        <v>162</v>
      </c>
      <c r="AC76" s="12" t="s">
        <v>41</v>
      </c>
      <c r="AD76" s="19"/>
      <c r="AE76" s="20"/>
      <c r="AF76" s="20"/>
      <c r="AG76" s="20"/>
      <c r="AH76" s="20"/>
    </row>
    <row r="77" spans="1:34" ht="114.75" customHeight="1" x14ac:dyDescent="0.25">
      <c r="A77" s="318" t="s">
        <v>385</v>
      </c>
      <c r="B77" s="292" t="s">
        <v>358</v>
      </c>
      <c r="C77" s="319" t="s">
        <v>407</v>
      </c>
      <c r="D77" s="292" t="s">
        <v>408</v>
      </c>
      <c r="E77" s="292" t="s">
        <v>408</v>
      </c>
      <c r="F77" s="292" t="s">
        <v>212</v>
      </c>
      <c r="G77" s="303">
        <v>42015</v>
      </c>
      <c r="H77" s="29" t="s">
        <v>409</v>
      </c>
      <c r="I77" s="29" t="s">
        <v>89</v>
      </c>
      <c r="J77" s="266">
        <v>42884</v>
      </c>
      <c r="K77" s="266">
        <v>42884</v>
      </c>
      <c r="L77" s="29" t="s">
        <v>410</v>
      </c>
      <c r="M77" s="249">
        <f t="shared" ca="1" si="3"/>
        <v>9</v>
      </c>
      <c r="N77" s="249">
        <f t="shared" ca="1" si="2"/>
        <v>7</v>
      </c>
      <c r="O77" s="249">
        <f t="shared" ca="1" si="2"/>
        <v>7</v>
      </c>
      <c r="P77" s="260"/>
      <c r="Q77" s="260"/>
      <c r="R77" s="260"/>
      <c r="S77" s="260"/>
      <c r="T77" s="261"/>
      <c r="U77" s="261"/>
      <c r="V77" s="261"/>
      <c r="W77" s="261"/>
      <c r="X77" s="267"/>
      <c r="Y77" s="263"/>
      <c r="Z77" s="253">
        <f>+SUM(Tabla134566[[#This Row],[FITO KGR. DECOMISADO]:[ACUI KGR. DECOMISADO]])</f>
        <v>0</v>
      </c>
      <c r="AA77" s="268">
        <v>1</v>
      </c>
      <c r="AB77" s="29" t="s">
        <v>41</v>
      </c>
      <c r="AC77" s="29" t="s">
        <v>41</v>
      </c>
      <c r="AD77" s="43"/>
      <c r="AE77" s="36"/>
      <c r="AF77" s="36"/>
      <c r="AG77" s="36"/>
      <c r="AH77" s="36"/>
    </row>
    <row r="78" spans="1:34" ht="114.75" customHeight="1" x14ac:dyDescent="0.25">
      <c r="A78" s="29" t="s">
        <v>385</v>
      </c>
      <c r="B78" s="29" t="s">
        <v>358</v>
      </c>
      <c r="C78" s="286" t="s">
        <v>407</v>
      </c>
      <c r="D78" s="292" t="s">
        <v>411</v>
      </c>
      <c r="E78" s="292" t="s">
        <v>411</v>
      </c>
      <c r="F78" s="292" t="s">
        <v>412</v>
      </c>
      <c r="G78" s="303">
        <v>42626</v>
      </c>
      <c r="H78" s="292" t="s">
        <v>413</v>
      </c>
      <c r="I78" s="29" t="s">
        <v>55</v>
      </c>
      <c r="J78" s="266">
        <v>43087</v>
      </c>
      <c r="K78" s="266">
        <v>43087</v>
      </c>
      <c r="L78" s="29" t="s">
        <v>414</v>
      </c>
      <c r="M78" s="249">
        <f t="shared" ca="1" si="3"/>
        <v>8</v>
      </c>
      <c r="N78" s="249">
        <f t="shared" ca="1" si="2"/>
        <v>7</v>
      </c>
      <c r="O78" s="249">
        <f t="shared" ca="1" si="2"/>
        <v>7</v>
      </c>
      <c r="P78" s="260"/>
      <c r="Q78" s="260"/>
      <c r="R78" s="260"/>
      <c r="S78" s="260"/>
      <c r="T78" s="261"/>
      <c r="U78" s="261"/>
      <c r="V78" s="261"/>
      <c r="W78" s="261"/>
      <c r="X78" s="267"/>
      <c r="Y78" s="263"/>
      <c r="Z78" s="253">
        <f>+SUM(Tabla134566[[#This Row],[FITO KGR. DECOMISADO]:[ACUI KGR. DECOMISADO]])</f>
        <v>0</v>
      </c>
      <c r="AA78" s="268">
        <v>1</v>
      </c>
      <c r="AB78" s="29" t="s">
        <v>41</v>
      </c>
      <c r="AC78" s="29" t="s">
        <v>41</v>
      </c>
      <c r="AD78" s="43"/>
      <c r="AE78" s="36"/>
      <c r="AF78" s="36"/>
      <c r="AG78" s="36"/>
      <c r="AH78" s="36"/>
    </row>
    <row r="79" spans="1:34" ht="114.75" customHeight="1" x14ac:dyDescent="0.25">
      <c r="A79" s="12" t="s">
        <v>385</v>
      </c>
      <c r="B79" s="29" t="s">
        <v>358</v>
      </c>
      <c r="C79" s="286" t="s">
        <v>407</v>
      </c>
      <c r="D79" s="29" t="s">
        <v>415</v>
      </c>
      <c r="E79" s="29" t="s">
        <v>415</v>
      </c>
      <c r="F79" s="29" t="s">
        <v>246</v>
      </c>
      <c r="G79" s="266">
        <v>43341</v>
      </c>
      <c r="H79" s="29" t="s">
        <v>416</v>
      </c>
      <c r="I79" s="29" t="s">
        <v>203</v>
      </c>
      <c r="J79" s="266">
        <v>43815</v>
      </c>
      <c r="K79" s="266">
        <v>43815</v>
      </c>
      <c r="L79" s="29" t="s">
        <v>417</v>
      </c>
      <c r="M79" s="249">
        <f t="shared" ca="1" si="3"/>
        <v>6</v>
      </c>
      <c r="N79" s="249">
        <f t="shared" ca="1" si="2"/>
        <v>5</v>
      </c>
      <c r="O79" s="249">
        <f t="shared" ca="1" si="2"/>
        <v>5</v>
      </c>
      <c r="P79" s="260">
        <v>82</v>
      </c>
      <c r="Q79" s="260">
        <v>82</v>
      </c>
      <c r="R79" s="260">
        <v>3</v>
      </c>
      <c r="S79" s="260"/>
      <c r="T79" s="261">
        <v>155</v>
      </c>
      <c r="U79" s="261">
        <v>17</v>
      </c>
      <c r="V79" s="261"/>
      <c r="W79" s="261">
        <v>0</v>
      </c>
      <c r="X79" s="267">
        <v>1</v>
      </c>
      <c r="Y79" s="263">
        <v>82</v>
      </c>
      <c r="Z79" s="253">
        <f>+SUM(Tabla134566[[#This Row],[FITO KGR. DECOMISADO]:[ACUI KGR. DECOMISADO]])</f>
        <v>172</v>
      </c>
      <c r="AA79" s="268">
        <v>1</v>
      </c>
      <c r="AB79" s="29" t="s">
        <v>41</v>
      </c>
      <c r="AC79" s="29" t="s">
        <v>41</v>
      </c>
      <c r="AD79" s="43"/>
      <c r="AE79" s="36"/>
      <c r="AF79" s="36"/>
      <c r="AG79" s="36"/>
      <c r="AH79" s="36"/>
    </row>
    <row r="80" spans="1:34" ht="114.75" customHeight="1" x14ac:dyDescent="0.25">
      <c r="A80" s="12" t="s">
        <v>385</v>
      </c>
      <c r="B80" s="29" t="s">
        <v>418</v>
      </c>
      <c r="C80" s="286" t="s">
        <v>419</v>
      </c>
      <c r="D80" s="29" t="s">
        <v>420</v>
      </c>
      <c r="E80" s="40" t="s">
        <v>420</v>
      </c>
      <c r="F80" s="29" t="s">
        <v>421</v>
      </c>
      <c r="G80" s="266">
        <v>41122</v>
      </c>
      <c r="H80" s="29" t="s">
        <v>422</v>
      </c>
      <c r="I80" s="29" t="s">
        <v>423</v>
      </c>
      <c r="J80" s="266">
        <v>41547</v>
      </c>
      <c r="K80" s="266">
        <v>44375</v>
      </c>
      <c r="L80" s="29" t="s">
        <v>424</v>
      </c>
      <c r="M80" s="249">
        <f t="shared" ca="1" si="3"/>
        <v>12</v>
      </c>
      <c r="N80" s="249">
        <f t="shared" ca="1" si="2"/>
        <v>11</v>
      </c>
      <c r="O80" s="249">
        <f t="shared" ca="1" si="2"/>
        <v>3</v>
      </c>
      <c r="P80" s="260">
        <v>0</v>
      </c>
      <c r="Q80" s="260">
        <v>0</v>
      </c>
      <c r="R80" s="260">
        <v>0</v>
      </c>
      <c r="S80" s="260"/>
      <c r="T80" s="261">
        <v>0</v>
      </c>
      <c r="U80" s="261">
        <v>0</v>
      </c>
      <c r="V80" s="261"/>
      <c r="W80" s="261">
        <v>0</v>
      </c>
      <c r="X80" s="267"/>
      <c r="Y80" s="263">
        <v>0</v>
      </c>
      <c r="Z80" s="253">
        <f>+SUM(Tabla134566[[#This Row],[FITO KGR. DECOMISADO]:[ACUI KGR. DECOMISADO]])</f>
        <v>0</v>
      </c>
      <c r="AA80" s="268">
        <v>0.22222222222222221</v>
      </c>
      <c r="AB80" s="29" t="s">
        <v>293</v>
      </c>
      <c r="AC80" s="29" t="s">
        <v>41</v>
      </c>
      <c r="AD80" s="43"/>
      <c r="AE80" s="36"/>
      <c r="AF80" s="36"/>
      <c r="AG80" s="36"/>
      <c r="AH80" s="36"/>
    </row>
    <row r="81" spans="1:34" ht="114.75" customHeight="1" x14ac:dyDescent="0.25">
      <c r="A81" s="12" t="s">
        <v>385</v>
      </c>
      <c r="B81" s="12" t="s">
        <v>425</v>
      </c>
      <c r="C81" s="291" t="s">
        <v>426</v>
      </c>
      <c r="D81" s="12" t="s">
        <v>427</v>
      </c>
      <c r="E81" s="12" t="s">
        <v>427</v>
      </c>
      <c r="F81" s="12" t="s">
        <v>428</v>
      </c>
      <c r="G81" s="248">
        <v>41796</v>
      </c>
      <c r="H81" s="12" t="s">
        <v>429</v>
      </c>
      <c r="I81" s="12" t="s">
        <v>55</v>
      </c>
      <c r="J81" s="248">
        <v>42282</v>
      </c>
      <c r="K81" s="248">
        <v>42282</v>
      </c>
      <c r="L81" s="12" t="s">
        <v>430</v>
      </c>
      <c r="M81" s="249">
        <f t="shared" ca="1" si="3"/>
        <v>10</v>
      </c>
      <c r="N81" s="249">
        <f t="shared" ca="1" si="2"/>
        <v>9</v>
      </c>
      <c r="O81" s="249">
        <f t="shared" ca="1" si="2"/>
        <v>9</v>
      </c>
      <c r="P81" s="282">
        <v>20</v>
      </c>
      <c r="Q81" s="282">
        <v>20</v>
      </c>
      <c r="R81" s="282">
        <v>0</v>
      </c>
      <c r="S81" s="282"/>
      <c r="T81" s="283">
        <v>113.22</v>
      </c>
      <c r="U81" s="283">
        <v>0</v>
      </c>
      <c r="V81" s="283"/>
      <c r="W81" s="283">
        <v>0</v>
      </c>
      <c r="X81" s="284">
        <v>1</v>
      </c>
      <c r="Y81" s="285">
        <v>20</v>
      </c>
      <c r="Z81" s="253">
        <f>+SUM(Tabla134566[[#This Row],[FITO KGR. DECOMISADO]:[ACUI KGR. DECOMISADO]])</f>
        <v>113.22</v>
      </c>
      <c r="AA81" s="254">
        <v>1</v>
      </c>
      <c r="AB81" s="12" t="s">
        <v>41</v>
      </c>
      <c r="AC81" s="12" t="s">
        <v>82</v>
      </c>
      <c r="AD81" s="19" t="s">
        <v>431</v>
      </c>
      <c r="AE81" s="20"/>
      <c r="AF81" s="20"/>
      <c r="AG81" s="20"/>
      <c r="AH81" s="20"/>
    </row>
    <row r="82" spans="1:34" ht="123" customHeight="1" x14ac:dyDescent="0.25">
      <c r="A82" s="69" t="s">
        <v>385</v>
      </c>
      <c r="B82" s="48" t="s">
        <v>425</v>
      </c>
      <c r="C82" s="304" t="s">
        <v>426</v>
      </c>
      <c r="D82" s="48" t="s">
        <v>432</v>
      </c>
      <c r="E82" s="296" t="s">
        <v>432</v>
      </c>
      <c r="F82" s="48" t="s">
        <v>433</v>
      </c>
      <c r="G82" s="259">
        <v>43250</v>
      </c>
      <c r="H82" s="48" t="s">
        <v>434</v>
      </c>
      <c r="I82" s="48" t="s">
        <v>39</v>
      </c>
      <c r="J82" s="259">
        <v>44088</v>
      </c>
      <c r="K82" s="259">
        <v>44088</v>
      </c>
      <c r="L82" s="48" t="s">
        <v>435</v>
      </c>
      <c r="M82" s="249">
        <f t="shared" ca="1" si="3"/>
        <v>6</v>
      </c>
      <c r="N82" s="249">
        <f t="shared" ref="N82:O84" ca="1" si="4">+(YEAR(TODAY())-YEAR(J82))</f>
        <v>4</v>
      </c>
      <c r="O82" s="249">
        <f t="shared" ca="1" si="4"/>
        <v>4</v>
      </c>
      <c r="P82" s="297">
        <v>2</v>
      </c>
      <c r="Q82" s="298">
        <v>2</v>
      </c>
      <c r="R82" s="298">
        <v>0</v>
      </c>
      <c r="S82" s="298"/>
      <c r="T82" s="299">
        <v>4.0599999999999996</v>
      </c>
      <c r="U82" s="299">
        <v>0</v>
      </c>
      <c r="V82" s="300"/>
      <c r="W82" s="301">
        <v>0</v>
      </c>
      <c r="X82" s="265">
        <v>1</v>
      </c>
      <c r="Y82" s="301">
        <v>2</v>
      </c>
      <c r="Z82" s="264">
        <v>5.5</v>
      </c>
      <c r="AA82" s="265">
        <v>1</v>
      </c>
      <c r="AB82" s="265" t="s">
        <v>41</v>
      </c>
      <c r="AC82" s="265" t="s">
        <v>82</v>
      </c>
      <c r="AD82" s="35" t="s">
        <v>436</v>
      </c>
      <c r="AE82" s="36"/>
      <c r="AF82" s="36"/>
      <c r="AG82" s="36"/>
      <c r="AH82" s="36"/>
    </row>
    <row r="83" spans="1:34" ht="123" customHeight="1" x14ac:dyDescent="0.25">
      <c r="A83" s="69"/>
      <c r="B83" s="48"/>
      <c r="C83" s="304" t="s">
        <v>437</v>
      </c>
      <c r="D83" s="48" t="s">
        <v>438</v>
      </c>
      <c r="E83" s="296"/>
      <c r="F83" s="48" t="s">
        <v>456</v>
      </c>
      <c r="G83" s="191">
        <v>44207</v>
      </c>
      <c r="H83" s="190" t="s">
        <v>454</v>
      </c>
      <c r="I83" s="192" t="s">
        <v>64</v>
      </c>
      <c r="J83" s="191">
        <v>44753</v>
      </c>
      <c r="K83" s="259">
        <v>44879</v>
      </c>
      <c r="L83" s="69" t="s">
        <v>455</v>
      </c>
      <c r="M83" s="249">
        <f t="shared" ca="1" si="3"/>
        <v>3</v>
      </c>
      <c r="N83" s="249">
        <f t="shared" ca="1" si="4"/>
        <v>2</v>
      </c>
      <c r="O83" s="249">
        <f t="shared" ca="1" si="4"/>
        <v>2</v>
      </c>
      <c r="P83" s="297">
        <v>73</v>
      </c>
      <c r="Q83" s="298">
        <v>44</v>
      </c>
      <c r="R83" s="298">
        <v>29</v>
      </c>
      <c r="S83" s="298">
        <v>0</v>
      </c>
      <c r="T83" s="299">
        <v>82.048000000000016</v>
      </c>
      <c r="U83" s="299">
        <v>44.210000000000008</v>
      </c>
      <c r="V83" s="300">
        <v>0</v>
      </c>
      <c r="W83" s="301">
        <v>8</v>
      </c>
      <c r="X83" s="265">
        <v>0.90123456790123457</v>
      </c>
      <c r="Y83" s="301">
        <v>81</v>
      </c>
      <c r="Z83" s="264">
        <f>+SUM(Tabla134566[[#This Row],[FITO KGR. DECOMISADO]:[ACUI KGR. DECOMISADO]])</f>
        <v>126.25800000000002</v>
      </c>
      <c r="AA83" s="265"/>
      <c r="AB83" s="265"/>
      <c r="AC83" s="265"/>
      <c r="AD83" s="35"/>
      <c r="AE83" s="36"/>
      <c r="AF83" s="36"/>
      <c r="AG83" s="36"/>
      <c r="AH83" s="36"/>
    </row>
    <row r="84" spans="1:34" ht="123" customHeight="1" x14ac:dyDescent="0.25">
      <c r="A84" s="305" t="s">
        <v>34</v>
      </c>
      <c r="B84" s="94" t="s">
        <v>439</v>
      </c>
      <c r="C84" s="306" t="s">
        <v>440</v>
      </c>
      <c r="D84" s="8" t="s">
        <v>441</v>
      </c>
      <c r="E84" s="296"/>
      <c r="F84" s="259"/>
      <c r="G84" s="259">
        <v>44046</v>
      </c>
      <c r="H84" s="48" t="s">
        <v>442</v>
      </c>
      <c r="I84" s="259" t="s">
        <v>64</v>
      </c>
      <c r="J84" s="259">
        <v>44776</v>
      </c>
      <c r="K84" s="259">
        <v>44848</v>
      </c>
      <c r="L84" s="48" t="s">
        <v>443</v>
      </c>
      <c r="M84" s="249">
        <f t="shared" ca="1" si="3"/>
        <v>4</v>
      </c>
      <c r="N84" s="249">
        <f t="shared" ca="1" si="4"/>
        <v>2</v>
      </c>
      <c r="O84" s="249">
        <f t="shared" ca="1" si="4"/>
        <v>2</v>
      </c>
      <c r="P84" s="307">
        <v>23</v>
      </c>
      <c r="Q84" s="307">
        <v>8</v>
      </c>
      <c r="R84" s="307">
        <v>15</v>
      </c>
      <c r="S84" s="307">
        <v>0</v>
      </c>
      <c r="T84" s="308">
        <v>3.6300000000000003</v>
      </c>
      <c r="U84" s="308">
        <v>14.5</v>
      </c>
      <c r="V84" s="308">
        <v>0</v>
      </c>
      <c r="W84" s="308">
        <v>1</v>
      </c>
      <c r="X84" s="309">
        <v>0.95833333333333337</v>
      </c>
      <c r="Y84" s="310">
        <v>24</v>
      </c>
      <c r="Z84" s="264">
        <f>+SUM(Tabla134566[[#This Row],[FITO KGR. DECOMISADO]:[ACUI KGR. DECOMISADO]])</f>
        <v>18.13</v>
      </c>
      <c r="AA84" s="265"/>
      <c r="AB84" s="265"/>
      <c r="AC84" s="265"/>
      <c r="AD84" s="35"/>
      <c r="AE84" s="36"/>
      <c r="AF84" s="36"/>
      <c r="AG84" s="36"/>
      <c r="AH84" s="36"/>
    </row>
    <row r="85" spans="1:34" ht="123" customHeight="1" x14ac:dyDescent="0.25">
      <c r="A85" s="69"/>
      <c r="B85" s="48"/>
      <c r="C85" s="304"/>
      <c r="D85" s="48"/>
      <c r="E85" s="296"/>
      <c r="F85" s="259"/>
      <c r="G85" s="259"/>
      <c r="H85" s="48"/>
      <c r="I85" s="259"/>
      <c r="J85" s="259"/>
      <c r="K85" s="259"/>
      <c r="L85" s="48"/>
      <c r="M85" s="300"/>
      <c r="N85" s="300"/>
      <c r="O85" s="300"/>
      <c r="P85" s="297"/>
      <c r="Q85" s="298"/>
      <c r="R85" s="298"/>
      <c r="S85" s="298"/>
      <c r="T85" s="299"/>
      <c r="U85" s="299"/>
      <c r="V85" s="300"/>
      <c r="W85" s="301"/>
      <c r="X85" s="265"/>
      <c r="Y85" s="301"/>
      <c r="Z85" s="264">
        <f>+SUM(Tabla134566[[#This Row],[FITO KGR. DECOMISADO]:[ACUI KGR. DECOMISADO]])</f>
        <v>0</v>
      </c>
      <c r="AA85" s="265"/>
      <c r="AB85" s="265"/>
      <c r="AC85" s="265"/>
      <c r="AD85" s="35"/>
      <c r="AE85" s="36"/>
      <c r="AF85" s="36"/>
      <c r="AG85" s="36"/>
      <c r="AH85" s="36"/>
    </row>
    <row r="86" spans="1:34" ht="123" customHeight="1" x14ac:dyDescent="0.25">
      <c r="A86" s="69"/>
      <c r="B86" s="48"/>
      <c r="C86" s="304"/>
      <c r="D86" s="48"/>
      <c r="E86" s="296"/>
      <c r="F86" s="259"/>
      <c r="G86" s="259"/>
      <c r="H86" s="48"/>
      <c r="I86" s="259"/>
      <c r="J86" s="259"/>
      <c r="K86" s="259"/>
      <c r="L86" s="48"/>
      <c r="M86" s="300"/>
      <c r="N86" s="300"/>
      <c r="O86" s="300"/>
      <c r="P86" s="297"/>
      <c r="Q86" s="298"/>
      <c r="R86" s="298"/>
      <c r="S86" s="298"/>
      <c r="T86" s="299"/>
      <c r="U86" s="299"/>
      <c r="V86" s="300"/>
      <c r="W86" s="301"/>
      <c r="X86" s="265"/>
      <c r="Y86" s="301"/>
      <c r="Z86" s="264">
        <f>+SUM(Tabla134566[[#This Row],[FITO KGR. DECOMISADO]:[ACUI KGR. DECOMISADO]])</f>
        <v>0</v>
      </c>
      <c r="AA86" s="265"/>
      <c r="AB86" s="265"/>
      <c r="AC86" s="265"/>
      <c r="AD86" s="35"/>
      <c r="AE86" s="36"/>
      <c r="AF86" s="36"/>
      <c r="AG86" s="36"/>
      <c r="AH86" s="36"/>
    </row>
    <row r="87" spans="1:34" ht="123" customHeight="1" x14ac:dyDescent="0.25">
      <c r="A87" s="69"/>
      <c r="B87" s="48"/>
      <c r="C87" s="304"/>
      <c r="D87" s="48"/>
      <c r="E87" s="296"/>
      <c r="F87" s="259"/>
      <c r="G87" s="259"/>
      <c r="H87" s="48"/>
      <c r="I87" s="259"/>
      <c r="J87" s="259"/>
      <c r="K87" s="259"/>
      <c r="L87" s="48"/>
      <c r="M87" s="300"/>
      <c r="N87" s="300"/>
      <c r="O87" s="300"/>
      <c r="P87" s="297"/>
      <c r="Q87" s="298"/>
      <c r="R87" s="298"/>
      <c r="S87" s="298"/>
      <c r="T87" s="299"/>
      <c r="U87" s="299"/>
      <c r="V87" s="300"/>
      <c r="W87" s="301"/>
      <c r="X87" s="265"/>
      <c r="Y87" s="301"/>
      <c r="Z87" s="264">
        <f>+SUM(Tabla134566[[#This Row],[FITO KGR. DECOMISADO]:[ACUI KGR. DECOMISADO]])</f>
        <v>0</v>
      </c>
      <c r="AA87" s="265"/>
      <c r="AB87" s="265"/>
      <c r="AC87" s="265"/>
      <c r="AD87" s="35"/>
      <c r="AE87" s="36"/>
      <c r="AF87" s="36"/>
      <c r="AG87" s="36"/>
      <c r="AH87" s="36"/>
    </row>
    <row r="88" spans="1:34" ht="123" customHeight="1" x14ac:dyDescent="0.25">
      <c r="A88" s="69"/>
      <c r="B88" s="48"/>
      <c r="C88" s="304"/>
      <c r="D88" s="48"/>
      <c r="E88" s="296"/>
      <c r="F88" s="259"/>
      <c r="G88" s="259"/>
      <c r="H88" s="48"/>
      <c r="I88" s="259"/>
      <c r="J88" s="259"/>
      <c r="K88" s="259"/>
      <c r="L88" s="48"/>
      <c r="M88" s="300"/>
      <c r="N88" s="300"/>
      <c r="O88" s="300"/>
      <c r="P88" s="297"/>
      <c r="Q88" s="298"/>
      <c r="R88" s="298"/>
      <c r="S88" s="298"/>
      <c r="T88" s="299"/>
      <c r="U88" s="299"/>
      <c r="V88" s="300"/>
      <c r="W88" s="301"/>
      <c r="X88" s="265"/>
      <c r="Y88" s="301"/>
      <c r="Z88" s="264">
        <f>+SUM(Tabla134566[[#This Row],[FITO KGR. DECOMISADO]:[ACUI KGR. DECOMISADO]])</f>
        <v>0</v>
      </c>
      <c r="AA88" s="265"/>
      <c r="AB88" s="265"/>
      <c r="AC88" s="265"/>
      <c r="AD88" s="35"/>
      <c r="AE88" s="36"/>
      <c r="AF88" s="36"/>
      <c r="AG88" s="36"/>
      <c r="AH88" s="36"/>
    </row>
    <row r="89" spans="1:34" ht="123" customHeight="1" x14ac:dyDescent="0.25">
      <c r="A89" s="69"/>
      <c r="B89" s="48"/>
      <c r="C89" s="304"/>
      <c r="D89" s="48"/>
      <c r="E89" s="296"/>
      <c r="F89" s="259"/>
      <c r="G89" s="259"/>
      <c r="H89" s="48"/>
      <c r="I89" s="259"/>
      <c r="J89" s="259"/>
      <c r="K89" s="259"/>
      <c r="L89" s="48"/>
      <c r="M89" s="300"/>
      <c r="N89" s="300"/>
      <c r="O89" s="300"/>
      <c r="P89" s="297"/>
      <c r="Q89" s="298"/>
      <c r="R89" s="298"/>
      <c r="S89" s="298"/>
      <c r="T89" s="299"/>
      <c r="U89" s="299"/>
      <c r="V89" s="300"/>
      <c r="W89" s="301"/>
      <c r="X89" s="265"/>
      <c r="Y89" s="301"/>
      <c r="Z89" s="264">
        <f>+SUM(Tabla134566[[#This Row],[FITO KGR. DECOMISADO]:[ACUI KGR. DECOMISADO]])</f>
        <v>0</v>
      </c>
      <c r="AA89" s="265"/>
      <c r="AB89" s="265"/>
      <c r="AC89" s="265"/>
      <c r="AD89" s="35"/>
      <c r="AE89" s="36"/>
      <c r="AF89" s="36"/>
      <c r="AG89" s="36"/>
      <c r="AH89" s="36"/>
    </row>
    <row r="90" spans="1:34" ht="123" customHeight="1" x14ac:dyDescent="0.25">
      <c r="A90" s="69"/>
      <c r="B90" s="48"/>
      <c r="C90" s="304"/>
      <c r="D90" s="48"/>
      <c r="E90" s="296"/>
      <c r="F90" s="259"/>
      <c r="G90" s="259"/>
      <c r="H90" s="48"/>
      <c r="I90" s="259"/>
      <c r="J90" s="259"/>
      <c r="K90" s="259"/>
      <c r="L90" s="48"/>
      <c r="M90" s="300"/>
      <c r="N90" s="300"/>
      <c r="O90" s="300"/>
      <c r="P90" s="297"/>
      <c r="Q90" s="298"/>
      <c r="R90" s="298"/>
      <c r="S90" s="298"/>
      <c r="T90" s="299"/>
      <c r="U90" s="299"/>
      <c r="V90" s="300"/>
      <c r="W90" s="301"/>
      <c r="X90" s="265"/>
      <c r="Y90" s="301"/>
      <c r="Z90" s="264">
        <f>+SUM(Tabla134566[[#This Row],[FITO KGR. DECOMISADO]:[ACUI KGR. DECOMISADO]])</f>
        <v>0</v>
      </c>
      <c r="AA90" s="265"/>
      <c r="AB90" s="265"/>
      <c r="AC90" s="265"/>
      <c r="AD90" s="35"/>
      <c r="AE90" s="36"/>
      <c r="AF90" s="36"/>
      <c r="AG90" s="36"/>
      <c r="AH90" s="36"/>
    </row>
    <row r="91" spans="1:34" ht="123" customHeight="1" x14ac:dyDescent="0.25">
      <c r="A91" s="69"/>
      <c r="B91" s="48"/>
      <c r="C91" s="304"/>
      <c r="D91" s="48"/>
      <c r="E91" s="296"/>
      <c r="F91" s="259"/>
      <c r="G91" s="259"/>
      <c r="H91" s="48"/>
      <c r="I91" s="259"/>
      <c r="J91" s="259"/>
      <c r="K91" s="259"/>
      <c r="L91" s="48"/>
      <c r="M91" s="300"/>
      <c r="N91" s="300"/>
      <c r="O91" s="300"/>
      <c r="P91" s="297"/>
      <c r="Q91" s="298"/>
      <c r="R91" s="298"/>
      <c r="S91" s="298"/>
      <c r="T91" s="299"/>
      <c r="U91" s="299"/>
      <c r="V91" s="300"/>
      <c r="W91" s="301"/>
      <c r="X91" s="265"/>
      <c r="Y91" s="301"/>
      <c r="Z91" s="264">
        <f>+SUM(Tabla134566[[#This Row],[FITO KGR. DECOMISADO]:[ACUI KGR. DECOMISADO]])</f>
        <v>0</v>
      </c>
      <c r="AA91" s="265"/>
      <c r="AB91" s="265"/>
      <c r="AC91" s="265"/>
      <c r="AD91" s="35"/>
      <c r="AE91" s="36"/>
      <c r="AF91" s="36"/>
      <c r="AG91" s="36"/>
      <c r="AH91" s="36"/>
    </row>
    <row r="92" spans="1:34" ht="123" customHeight="1" x14ac:dyDescent="0.25">
      <c r="A92" s="69"/>
      <c r="B92" s="48"/>
      <c r="C92" s="304"/>
      <c r="D92" s="48"/>
      <c r="E92" s="296"/>
      <c r="F92" s="259"/>
      <c r="G92" s="259"/>
      <c r="H92" s="48"/>
      <c r="I92" s="259"/>
      <c r="J92" s="259"/>
      <c r="K92" s="259"/>
      <c r="L92" s="48"/>
      <c r="M92" s="300"/>
      <c r="N92" s="300"/>
      <c r="O92" s="300"/>
      <c r="P92" s="297"/>
      <c r="Q92" s="298"/>
      <c r="R92" s="298"/>
      <c r="S92" s="298"/>
      <c r="T92" s="299"/>
      <c r="U92" s="299"/>
      <c r="V92" s="300"/>
      <c r="W92" s="301"/>
      <c r="X92" s="265"/>
      <c r="Y92" s="301"/>
      <c r="Z92" s="264">
        <f>+SUM(Tabla134566[[#This Row],[FITO KGR. DECOMISADO]:[ACUI KGR. DECOMISADO]])</f>
        <v>0</v>
      </c>
      <c r="AA92" s="265"/>
      <c r="AB92" s="265"/>
      <c r="AC92" s="265"/>
      <c r="AD92" s="35"/>
      <c r="AE92" s="36"/>
      <c r="AF92" s="36"/>
      <c r="AG92" s="36"/>
      <c r="AH92" s="36"/>
    </row>
    <row r="93" spans="1:34" ht="18" x14ac:dyDescent="0.25">
      <c r="A93" s="305"/>
      <c r="B93" s="94"/>
      <c r="C93" s="306"/>
      <c r="D93" s="94"/>
      <c r="E93" s="296"/>
      <c r="F93" s="259"/>
      <c r="G93" s="259"/>
      <c r="H93" s="48"/>
      <c r="I93" s="259"/>
      <c r="J93" s="259"/>
      <c r="K93" s="259"/>
      <c r="L93" s="48"/>
      <c r="M93" s="300"/>
      <c r="N93" s="300"/>
      <c r="O93" s="300"/>
      <c r="P93" s="297">
        <f t="shared" ref="P93:W93" si="5">+SUM(P2:P81)</f>
        <v>15716</v>
      </c>
      <c r="Q93" s="297">
        <f t="shared" si="5"/>
        <v>9050</v>
      </c>
      <c r="R93" s="297">
        <f t="shared" si="5"/>
        <v>6594</v>
      </c>
      <c r="S93" s="297">
        <f t="shared" si="5"/>
        <v>85</v>
      </c>
      <c r="T93" s="297">
        <f t="shared" si="5"/>
        <v>5222.5140000000019</v>
      </c>
      <c r="U93" s="297">
        <f t="shared" si="5"/>
        <v>3505.6520000000005</v>
      </c>
      <c r="V93" s="297">
        <f t="shared" si="5"/>
        <v>60.910000000000011</v>
      </c>
      <c r="W93" s="297">
        <f t="shared" si="5"/>
        <v>1432</v>
      </c>
      <c r="X93" s="265">
        <f>+Tabla134566[[#This Row],[MARCAJES POSITIVOS]]/Tabla134566[[#This Row],[EQUIPAJES MARCADOS  ]]</f>
        <v>0.91649171915092142</v>
      </c>
      <c r="Y93" s="297">
        <f>+SUM(Y2:Y81)</f>
        <v>17148</v>
      </c>
      <c r="Z93" s="311">
        <f>+SUM(Tabla134566[[#This Row],[FITO KGR. DECOMISADO]:[ACUI KGR. DECOMISADO]])</f>
        <v>8789.0760000000028</v>
      </c>
      <c r="AA93" s="265"/>
      <c r="AB93" s="265"/>
      <c r="AC93" s="265"/>
      <c r="AD93" s="169"/>
      <c r="AE93" s="170"/>
      <c r="AF93" s="170"/>
      <c r="AG93" s="36"/>
      <c r="AH93" s="36"/>
    </row>
    <row r="94" spans="1:34" ht="18" x14ac:dyDescent="0.25">
      <c r="E94" s="296"/>
      <c r="F94" s="259"/>
      <c r="G94" s="259"/>
      <c r="H94" s="48"/>
      <c r="I94" s="259"/>
      <c r="J94" s="259"/>
      <c r="K94" s="259"/>
      <c r="L94" s="48"/>
      <c r="M94" s="300"/>
      <c r="N94" s="300"/>
      <c r="O94" s="300"/>
      <c r="P94" s="297"/>
      <c r="Q94" s="298"/>
      <c r="R94" s="298"/>
      <c r="S94" s="298"/>
      <c r="T94" s="299"/>
      <c r="U94" s="299"/>
      <c r="V94" s="300"/>
      <c r="W94" s="301"/>
      <c r="X94" s="265"/>
      <c r="Y94" s="301"/>
      <c r="Z94" s="311">
        <f>+SUM(Tabla134566[[#This Row],[FITO KGR. DECOMISADO]:[ACUI KGR. DECOMISADO]])</f>
        <v>0</v>
      </c>
      <c r="AA94" s="265"/>
      <c r="AB94" s="265"/>
      <c r="AC94" s="265"/>
      <c r="AD94" s="169"/>
      <c r="AE94" s="170"/>
      <c r="AF94" s="170"/>
      <c r="AG94" s="36"/>
      <c r="AH94" s="36"/>
    </row>
    <row r="95" spans="1:34" ht="18" x14ac:dyDescent="0.25">
      <c r="E95" s="296"/>
      <c r="F95" s="259"/>
      <c r="G95" s="259"/>
      <c r="H95" s="48"/>
      <c r="I95" s="259"/>
      <c r="J95" s="259"/>
      <c r="K95" s="259"/>
      <c r="L95" s="48"/>
      <c r="M95" s="300"/>
      <c r="N95" s="300"/>
      <c r="O95" s="300"/>
      <c r="P95" s="297"/>
      <c r="Q95" s="298"/>
      <c r="R95" s="298"/>
      <c r="S95" s="298"/>
      <c r="T95" s="299"/>
      <c r="U95" s="299"/>
      <c r="V95" s="300"/>
      <c r="W95" s="301"/>
      <c r="X95" s="265"/>
      <c r="Y95" s="301"/>
      <c r="Z95" s="311">
        <f>+SUM(Tabla134566[[#This Row],[FITO KGR. DECOMISADO]:[ACUI KGR. DECOMISADO]])</f>
        <v>0</v>
      </c>
      <c r="AA95" s="265"/>
      <c r="AB95" s="265"/>
      <c r="AC95" s="265"/>
      <c r="AD95" s="169"/>
      <c r="AE95" s="170"/>
      <c r="AF95" s="170"/>
      <c r="AG95" s="36"/>
      <c r="AH95" s="36"/>
    </row>
    <row r="96" spans="1:34" ht="18" x14ac:dyDescent="0.25">
      <c r="E96" s="296"/>
      <c r="F96" s="259"/>
      <c r="G96" s="259"/>
      <c r="H96" s="48"/>
      <c r="I96" s="259"/>
      <c r="J96" s="259"/>
      <c r="K96" s="259"/>
      <c r="L96" s="48"/>
      <c r="M96" s="300"/>
      <c r="N96" s="300"/>
      <c r="O96" s="300"/>
      <c r="P96" s="297"/>
      <c r="Q96" s="298"/>
      <c r="R96" s="298"/>
      <c r="S96" s="298"/>
      <c r="T96" s="299"/>
      <c r="U96" s="299"/>
      <c r="V96" s="300"/>
      <c r="W96" s="301"/>
      <c r="X96" s="265"/>
      <c r="Y96" s="301"/>
      <c r="Z96" s="311">
        <f>+SUM(Tabla134566[[#This Row],[FITO KGR. DECOMISADO]:[ACUI KGR. DECOMISADO]])</f>
        <v>0</v>
      </c>
      <c r="AA96" s="265"/>
      <c r="AB96" s="265"/>
      <c r="AC96" s="265"/>
      <c r="AD96" s="169"/>
      <c r="AE96" s="170"/>
      <c r="AF96" s="170"/>
      <c r="AG96" s="36"/>
      <c r="AH96" s="36"/>
    </row>
    <row r="97" spans="5:34" ht="18" x14ac:dyDescent="0.25">
      <c r="E97" s="296"/>
      <c r="F97" s="259"/>
      <c r="G97" s="259"/>
      <c r="H97" s="48"/>
      <c r="I97" s="259"/>
      <c r="J97" s="259"/>
      <c r="K97" s="259"/>
      <c r="L97" s="48"/>
      <c r="M97" s="300"/>
      <c r="N97" s="300"/>
      <c r="O97" s="300"/>
      <c r="P97" s="297"/>
      <c r="Q97" s="298"/>
      <c r="R97" s="298"/>
      <c r="S97" s="298"/>
      <c r="T97" s="299"/>
      <c r="U97" s="299"/>
      <c r="V97" s="300"/>
      <c r="W97" s="301"/>
      <c r="X97" s="265"/>
      <c r="Y97" s="301"/>
      <c r="Z97" s="311">
        <f>+SUM(Tabla134566[[#This Row],[FITO KGR. DECOMISADO]:[ACUI KGR. DECOMISADO]])</f>
        <v>0</v>
      </c>
      <c r="AA97" s="265"/>
      <c r="AB97" s="265"/>
      <c r="AC97" s="265"/>
      <c r="AD97" s="169"/>
      <c r="AE97" s="170"/>
      <c r="AF97" s="170"/>
      <c r="AG97" s="36"/>
      <c r="AH97" s="36"/>
    </row>
    <row r="98" spans="5:34" ht="18" x14ac:dyDescent="0.25">
      <c r="E98" s="296"/>
      <c r="F98" s="259"/>
      <c r="G98" s="259"/>
      <c r="H98" s="48"/>
      <c r="I98" s="259"/>
      <c r="J98" s="259"/>
      <c r="K98" s="259"/>
      <c r="L98" s="48"/>
      <c r="M98" s="300"/>
      <c r="N98" s="300"/>
      <c r="O98" s="300"/>
      <c r="P98" s="297"/>
      <c r="Q98" s="298"/>
      <c r="R98" s="298"/>
      <c r="S98" s="298"/>
      <c r="T98" s="299"/>
      <c r="U98" s="299"/>
      <c r="V98" s="300"/>
      <c r="W98" s="301"/>
      <c r="X98" s="265"/>
      <c r="Y98" s="301"/>
      <c r="Z98" s="311">
        <f>+SUM(Tabla134566[[#This Row],[FITO KGR. DECOMISADO]:[ACUI KGR. DECOMISADO]])</f>
        <v>0</v>
      </c>
      <c r="AA98" s="265"/>
      <c r="AB98" s="265"/>
      <c r="AC98" s="265"/>
      <c r="AD98" s="169"/>
      <c r="AE98" s="170"/>
      <c r="AF98" s="170"/>
      <c r="AG98" s="36"/>
      <c r="AH98" s="36"/>
    </row>
    <row r="99" spans="5:34" ht="18" x14ac:dyDescent="0.25">
      <c r="E99" s="296"/>
      <c r="F99" s="259"/>
      <c r="G99" s="259"/>
      <c r="H99" s="48"/>
      <c r="I99" s="259"/>
      <c r="J99" s="259"/>
      <c r="K99" s="259"/>
      <c r="L99" s="48"/>
      <c r="M99" s="300"/>
      <c r="N99" s="300"/>
      <c r="O99" s="300"/>
      <c r="P99" s="297"/>
      <c r="Q99" s="298"/>
      <c r="R99" s="298"/>
      <c r="S99" s="298"/>
      <c r="T99" s="299"/>
      <c r="U99" s="299"/>
      <c r="V99" s="300"/>
      <c r="W99" s="301"/>
      <c r="X99" s="265"/>
      <c r="Y99" s="301"/>
      <c r="Z99" s="311">
        <f>+SUM(Tabla134566[[#This Row],[FITO KGR. DECOMISADO]:[ACUI KGR. DECOMISADO]])</f>
        <v>0</v>
      </c>
      <c r="AA99" s="265"/>
      <c r="AB99" s="265"/>
      <c r="AC99" s="265"/>
      <c r="AD99" s="169"/>
      <c r="AE99" s="170"/>
      <c r="AF99" s="170"/>
      <c r="AG99" s="36"/>
      <c r="AH99" s="36"/>
    </row>
    <row r="100" spans="5:34" ht="18" x14ac:dyDescent="0.25">
      <c r="E100" s="296"/>
      <c r="F100" s="259"/>
      <c r="G100" s="259"/>
      <c r="H100" s="48"/>
      <c r="I100" s="259"/>
      <c r="J100" s="259"/>
      <c r="K100" s="259"/>
      <c r="L100" s="48"/>
      <c r="M100" s="300"/>
      <c r="N100" s="300"/>
      <c r="O100" s="300"/>
      <c r="P100" s="297"/>
      <c r="Q100" s="298"/>
      <c r="R100" s="298"/>
      <c r="S100" s="298"/>
      <c r="T100" s="299"/>
      <c r="U100" s="299"/>
      <c r="V100" s="300"/>
      <c r="W100" s="301"/>
      <c r="X100" s="265"/>
      <c r="Y100" s="301"/>
      <c r="Z100" s="311">
        <f>+SUM(Tabla134566[[#This Row],[FITO KGR. DECOMISADO]:[ACUI KGR. DECOMISADO]])</f>
        <v>0</v>
      </c>
      <c r="AA100" s="265"/>
      <c r="AB100" s="265"/>
      <c r="AC100" s="265"/>
      <c r="AD100" s="169"/>
      <c r="AE100" s="170"/>
      <c r="AF100" s="170"/>
      <c r="AG100" s="36"/>
      <c r="AH100" s="36"/>
    </row>
    <row r="101" spans="5:34" ht="18" x14ac:dyDescent="0.25">
      <c r="E101" s="296"/>
      <c r="F101" s="259"/>
      <c r="G101" s="259"/>
      <c r="H101" s="48"/>
      <c r="I101" s="259"/>
      <c r="J101" s="259"/>
      <c r="K101" s="259"/>
      <c r="L101" s="48"/>
      <c r="M101" s="300"/>
      <c r="N101" s="300"/>
      <c r="O101" s="300"/>
      <c r="P101" s="297"/>
      <c r="Q101" s="298"/>
      <c r="R101" s="298"/>
      <c r="S101" s="298"/>
      <c r="T101" s="299"/>
      <c r="U101" s="299"/>
      <c r="V101" s="300"/>
      <c r="W101" s="301"/>
      <c r="X101" s="265"/>
      <c r="Y101" s="301"/>
      <c r="Z101" s="311">
        <f>+SUM(Tabla134566[[#This Row],[FITO KGR. DECOMISADO]:[ACUI KGR. DECOMISADO]])</f>
        <v>0</v>
      </c>
      <c r="AA101" s="265"/>
      <c r="AB101" s="265"/>
      <c r="AC101" s="265"/>
      <c r="AD101" s="169"/>
      <c r="AE101" s="170"/>
      <c r="AF101" s="170"/>
      <c r="AG101" s="36"/>
      <c r="AH101" s="36"/>
    </row>
    <row r="102" spans="5:34" ht="18" x14ac:dyDescent="0.25">
      <c r="E102" s="296"/>
      <c r="F102" s="259"/>
      <c r="G102" s="259"/>
      <c r="H102" s="48"/>
      <c r="I102" s="259"/>
      <c r="J102" s="259"/>
      <c r="K102" s="259"/>
      <c r="L102" s="48"/>
      <c r="M102" s="300"/>
      <c r="N102" s="300"/>
      <c r="O102" s="300"/>
      <c r="P102" s="297"/>
      <c r="Q102" s="298"/>
      <c r="R102" s="298"/>
      <c r="S102" s="298"/>
      <c r="T102" s="299"/>
      <c r="U102" s="299"/>
      <c r="V102" s="300"/>
      <c r="W102" s="301"/>
      <c r="X102" s="265"/>
      <c r="Y102" s="301"/>
      <c r="Z102" s="311">
        <f>+SUM(Tabla134566[[#This Row],[FITO KGR. DECOMISADO]:[ACUI KGR. DECOMISADO]])</f>
        <v>0</v>
      </c>
      <c r="AA102" s="265"/>
      <c r="AB102" s="265"/>
      <c r="AC102" s="265"/>
      <c r="AD102" s="169"/>
      <c r="AE102" s="170"/>
      <c r="AF102" s="170"/>
      <c r="AG102" s="36"/>
      <c r="AH102" s="36"/>
    </row>
    <row r="103" spans="5:34" ht="18" x14ac:dyDescent="0.25">
      <c r="E103" s="296"/>
      <c r="F103" s="259"/>
      <c r="G103" s="259"/>
      <c r="H103" s="48"/>
      <c r="I103" s="259"/>
      <c r="J103" s="259"/>
      <c r="K103" s="259"/>
      <c r="L103" s="48"/>
      <c r="M103" s="300"/>
      <c r="N103" s="300"/>
      <c r="O103" s="300"/>
      <c r="P103" s="297"/>
      <c r="Q103" s="298"/>
      <c r="R103" s="298"/>
      <c r="S103" s="298"/>
      <c r="T103" s="299"/>
      <c r="U103" s="299"/>
      <c r="V103" s="300"/>
      <c r="W103" s="301"/>
      <c r="X103" s="265"/>
      <c r="Y103" s="301"/>
      <c r="Z103" s="311">
        <f>+SUM(Tabla134566[[#This Row],[FITO KGR. DECOMISADO]:[ACUI KGR. DECOMISADO]])</f>
        <v>0</v>
      </c>
      <c r="AA103" s="265"/>
      <c r="AB103" s="265"/>
      <c r="AC103" s="265"/>
      <c r="AD103" s="169"/>
      <c r="AE103" s="170"/>
      <c r="AF103" s="170"/>
      <c r="AG103" s="36"/>
      <c r="AH103" s="36"/>
    </row>
    <row r="104" spans="5:34" ht="18" x14ac:dyDescent="0.25">
      <c r="E104" s="296"/>
      <c r="F104" s="259"/>
      <c r="G104" s="259"/>
      <c r="H104" s="48"/>
      <c r="I104" s="259"/>
      <c r="J104" s="259"/>
      <c r="K104" s="259"/>
      <c r="L104" s="48"/>
      <c r="M104" s="300"/>
      <c r="N104" s="300"/>
      <c r="O104" s="300"/>
      <c r="P104" s="297"/>
      <c r="Q104" s="298"/>
      <c r="R104" s="298"/>
      <c r="S104" s="298"/>
      <c r="T104" s="299"/>
      <c r="U104" s="299"/>
      <c r="V104" s="300"/>
      <c r="W104" s="301"/>
      <c r="X104" s="265"/>
      <c r="Y104" s="301"/>
      <c r="Z104" s="311">
        <f>+SUM(Tabla134566[[#This Row],[FITO KGR. DECOMISADO]:[ACUI KGR. DECOMISADO]])</f>
        <v>0</v>
      </c>
      <c r="AA104" s="265"/>
      <c r="AB104" s="265"/>
      <c r="AC104" s="265"/>
      <c r="AD104" s="169"/>
      <c r="AE104" s="170"/>
      <c r="AF104" s="170"/>
      <c r="AG104" s="36"/>
      <c r="AH104" s="36"/>
    </row>
    <row r="105" spans="5:34" ht="18" x14ac:dyDescent="0.25">
      <c r="E105" s="296"/>
      <c r="F105" s="259"/>
      <c r="G105" s="259"/>
      <c r="H105" s="48"/>
      <c r="I105" s="259"/>
      <c r="J105" s="259"/>
      <c r="K105" s="259"/>
      <c r="L105" s="48"/>
      <c r="M105" s="300"/>
      <c r="N105" s="300"/>
      <c r="O105" s="300"/>
      <c r="P105" s="297"/>
      <c r="Q105" s="298"/>
      <c r="R105" s="298"/>
      <c r="S105" s="298"/>
      <c r="T105" s="299"/>
      <c r="U105" s="299"/>
      <c r="V105" s="300"/>
      <c r="W105" s="301"/>
      <c r="X105" s="265"/>
      <c r="Y105" s="301"/>
      <c r="Z105" s="311">
        <f>+SUM(Tabla134566[[#This Row],[FITO KGR. DECOMISADO]:[ACUI KGR. DECOMISADO]])</f>
        <v>0</v>
      </c>
      <c r="AA105" s="265"/>
      <c r="AB105" s="265"/>
      <c r="AC105" s="265"/>
      <c r="AD105" s="169"/>
      <c r="AE105" s="170"/>
      <c r="AF105" s="170"/>
      <c r="AG105" s="36"/>
      <c r="AH105" s="36"/>
    </row>
    <row r="106" spans="5:34" ht="18" x14ac:dyDescent="0.25">
      <c r="E106" s="296"/>
      <c r="F106" s="259"/>
      <c r="G106" s="259"/>
      <c r="H106" s="48"/>
      <c r="I106" s="259"/>
      <c r="J106" s="259"/>
      <c r="K106" s="259"/>
      <c r="L106" s="48"/>
      <c r="M106" s="300"/>
      <c r="N106" s="300"/>
      <c r="O106" s="300"/>
      <c r="P106" s="297"/>
      <c r="Q106" s="298"/>
      <c r="R106" s="298"/>
      <c r="S106" s="298"/>
      <c r="T106" s="299"/>
      <c r="U106" s="299"/>
      <c r="V106" s="300"/>
      <c r="W106" s="301"/>
      <c r="X106" s="265"/>
      <c r="Y106" s="301"/>
      <c r="Z106" s="311">
        <f>+SUM(Tabla134566[[#This Row],[FITO KGR. DECOMISADO]:[ACUI KGR. DECOMISADO]])</f>
        <v>0</v>
      </c>
      <c r="AA106" s="265"/>
      <c r="AB106" s="265"/>
      <c r="AC106" s="265"/>
      <c r="AD106" s="169"/>
      <c r="AE106" s="170"/>
      <c r="AF106" s="170"/>
      <c r="AG106" s="36"/>
      <c r="AH106" s="36"/>
    </row>
    <row r="107" spans="5:34" ht="18" x14ac:dyDescent="0.25">
      <c r="E107" s="296"/>
      <c r="F107" s="259"/>
      <c r="G107" s="259"/>
      <c r="H107" s="48"/>
      <c r="I107" s="259"/>
      <c r="J107" s="259"/>
      <c r="K107" s="259"/>
      <c r="L107" s="48"/>
      <c r="M107" s="300"/>
      <c r="N107" s="300"/>
      <c r="O107" s="300"/>
      <c r="P107" s="297"/>
      <c r="Q107" s="298"/>
      <c r="R107" s="298"/>
      <c r="S107" s="298"/>
      <c r="T107" s="299"/>
      <c r="U107" s="299"/>
      <c r="V107" s="300"/>
      <c r="W107" s="301"/>
      <c r="X107" s="265"/>
      <c r="Y107" s="301"/>
      <c r="Z107" s="311">
        <f>+SUM(Tabla134566[[#This Row],[FITO KGR. DECOMISADO]:[ACUI KGR. DECOMISADO]])</f>
        <v>0</v>
      </c>
      <c r="AA107" s="265"/>
      <c r="AB107" s="265"/>
      <c r="AC107" s="265"/>
      <c r="AD107" s="169"/>
      <c r="AE107" s="170"/>
      <c r="AF107" s="170"/>
      <c r="AG107" s="36"/>
      <c r="AH107" s="36"/>
    </row>
    <row r="108" spans="5:34" ht="18" x14ac:dyDescent="0.25">
      <c r="E108" s="296"/>
      <c r="F108" s="259"/>
      <c r="G108" s="259"/>
      <c r="H108" s="48"/>
      <c r="I108" s="259"/>
      <c r="J108" s="259"/>
      <c r="K108" s="259"/>
      <c r="L108" s="48"/>
      <c r="M108" s="300"/>
      <c r="N108" s="300"/>
      <c r="O108" s="300"/>
      <c r="P108" s="297"/>
      <c r="Q108" s="298"/>
      <c r="R108" s="298"/>
      <c r="S108" s="298"/>
      <c r="T108" s="299"/>
      <c r="U108" s="299"/>
      <c r="V108" s="300"/>
      <c r="W108" s="301"/>
      <c r="X108" s="265"/>
      <c r="Y108" s="301"/>
      <c r="Z108" s="311">
        <f>+SUM(Tabla134566[[#This Row],[FITO KGR. DECOMISADO]:[ACUI KGR. DECOMISADO]])</f>
        <v>0</v>
      </c>
      <c r="AA108" s="265"/>
      <c r="AB108" s="265"/>
      <c r="AC108" s="265"/>
      <c r="AD108" s="169"/>
      <c r="AE108" s="170"/>
      <c r="AF108" s="170"/>
      <c r="AG108" s="36"/>
      <c r="AH108" s="36"/>
    </row>
    <row r="109" spans="5:34" ht="18" x14ac:dyDescent="0.25">
      <c r="E109" s="296"/>
      <c r="F109" s="259"/>
      <c r="G109" s="259"/>
      <c r="H109" s="48"/>
      <c r="I109" s="259"/>
      <c r="J109" s="259"/>
      <c r="K109" s="259"/>
      <c r="L109" s="48"/>
      <c r="M109" s="300"/>
      <c r="N109" s="300"/>
      <c r="O109" s="300"/>
      <c r="P109" s="297"/>
      <c r="Q109" s="298"/>
      <c r="R109" s="298"/>
      <c r="S109" s="298"/>
      <c r="T109" s="299"/>
      <c r="U109" s="299"/>
      <c r="V109" s="300"/>
      <c r="W109" s="301"/>
      <c r="X109" s="265"/>
      <c r="Y109" s="301"/>
      <c r="Z109" s="311">
        <f>+SUM(Tabla134566[[#This Row],[FITO KGR. DECOMISADO]:[ACUI KGR. DECOMISADO]])</f>
        <v>0</v>
      </c>
      <c r="AA109" s="265"/>
      <c r="AB109" s="265"/>
      <c r="AC109" s="265"/>
      <c r="AD109" s="169"/>
      <c r="AE109" s="170"/>
      <c r="AF109" s="170"/>
      <c r="AG109" s="36"/>
      <c r="AH109" s="36"/>
    </row>
    <row r="110" spans="5:34" ht="18" x14ac:dyDescent="0.25">
      <c r="E110" s="296"/>
      <c r="F110" s="259"/>
      <c r="G110" s="259"/>
      <c r="H110" s="48"/>
      <c r="I110" s="259"/>
      <c r="J110" s="259"/>
      <c r="K110" s="259"/>
      <c r="L110" s="48"/>
      <c r="M110" s="300"/>
      <c r="N110" s="300"/>
      <c r="O110" s="300"/>
      <c r="P110" s="297"/>
      <c r="Q110" s="298"/>
      <c r="R110" s="298"/>
      <c r="S110" s="298"/>
      <c r="T110" s="299"/>
      <c r="U110" s="299"/>
      <c r="V110" s="300"/>
      <c r="W110" s="301"/>
      <c r="X110" s="265"/>
      <c r="Y110" s="301"/>
      <c r="Z110" s="311">
        <f>+SUM(Tabla134566[[#This Row],[FITO KGR. DECOMISADO]:[ACUI KGR. DECOMISADO]])</f>
        <v>0</v>
      </c>
      <c r="AA110" s="265"/>
      <c r="AB110" s="265"/>
      <c r="AC110" s="265"/>
      <c r="AD110" s="169"/>
      <c r="AE110" s="170"/>
      <c r="AF110" s="170"/>
      <c r="AG110" s="36"/>
      <c r="AH110" s="36"/>
    </row>
    <row r="111" spans="5:34" ht="18" x14ac:dyDescent="0.25">
      <c r="E111" s="296"/>
      <c r="F111" s="259"/>
      <c r="G111" s="259"/>
      <c r="H111" s="48"/>
      <c r="I111" s="259"/>
      <c r="J111" s="259"/>
      <c r="K111" s="259"/>
      <c r="L111" s="48"/>
      <c r="M111" s="300"/>
      <c r="N111" s="300"/>
      <c r="O111" s="300"/>
      <c r="P111" s="297"/>
      <c r="Q111" s="298"/>
      <c r="R111" s="298"/>
      <c r="S111" s="298"/>
      <c r="T111" s="299"/>
      <c r="U111" s="299"/>
      <c r="V111" s="300"/>
      <c r="W111" s="301"/>
      <c r="X111" s="265"/>
      <c r="Y111" s="301"/>
      <c r="Z111" s="311">
        <f>+SUM(Tabla134566[[#This Row],[FITO KGR. DECOMISADO]:[ACUI KGR. DECOMISADO]])</f>
        <v>0</v>
      </c>
      <c r="AA111" s="265"/>
      <c r="AB111" s="265"/>
      <c r="AC111" s="265"/>
      <c r="AD111" s="169"/>
      <c r="AE111" s="170"/>
      <c r="AF111" s="170"/>
      <c r="AG111" s="36"/>
      <c r="AH111" s="36"/>
    </row>
    <row r="112" spans="5:34" ht="18" x14ac:dyDescent="0.25">
      <c r="E112" s="296"/>
      <c r="F112" s="259"/>
      <c r="G112" s="259"/>
      <c r="H112" s="48"/>
      <c r="I112" s="259"/>
      <c r="J112" s="259"/>
      <c r="K112" s="259"/>
      <c r="L112" s="48"/>
      <c r="M112" s="300"/>
      <c r="N112" s="300"/>
      <c r="O112" s="300"/>
      <c r="P112" s="297"/>
      <c r="Q112" s="298"/>
      <c r="R112" s="298"/>
      <c r="S112" s="298"/>
      <c r="T112" s="299"/>
      <c r="U112" s="299"/>
      <c r="V112" s="300"/>
      <c r="W112" s="301"/>
      <c r="X112" s="265"/>
      <c r="Y112" s="301"/>
      <c r="Z112" s="311">
        <f>+SUM(Tabla134566[[#This Row],[FITO KGR. DECOMISADO]:[ACUI KGR. DECOMISADO]])</f>
        <v>0</v>
      </c>
      <c r="AA112" s="265"/>
      <c r="AB112" s="265"/>
      <c r="AC112" s="265"/>
      <c r="AD112" s="169"/>
      <c r="AE112" s="170"/>
      <c r="AF112" s="170"/>
      <c r="AG112" s="36"/>
      <c r="AH112" s="36"/>
    </row>
    <row r="113" spans="5:34" ht="18" x14ac:dyDescent="0.25">
      <c r="E113" s="296"/>
      <c r="F113" s="259"/>
      <c r="G113" s="259"/>
      <c r="H113" s="48"/>
      <c r="I113" s="259"/>
      <c r="J113" s="259"/>
      <c r="K113" s="259"/>
      <c r="L113" s="48"/>
      <c r="M113" s="300"/>
      <c r="N113" s="300"/>
      <c r="O113" s="300"/>
      <c r="P113" s="297"/>
      <c r="Q113" s="298"/>
      <c r="R113" s="298"/>
      <c r="S113" s="298"/>
      <c r="T113" s="299"/>
      <c r="U113" s="299"/>
      <c r="V113" s="300"/>
      <c r="W113" s="301"/>
      <c r="X113" s="265"/>
      <c r="Y113" s="301"/>
      <c r="Z113" s="311">
        <f>+SUM(Tabla134566[[#This Row],[FITO KGR. DECOMISADO]:[ACUI KGR. DECOMISADO]])</f>
        <v>0</v>
      </c>
      <c r="AA113" s="265"/>
      <c r="AB113" s="265"/>
      <c r="AC113" s="265"/>
      <c r="AD113" s="169"/>
      <c r="AE113" s="170"/>
      <c r="AF113" s="170"/>
      <c r="AG113" s="36"/>
      <c r="AH113" s="36"/>
    </row>
    <row r="114" spans="5:34" ht="18" x14ac:dyDescent="0.25">
      <c r="E114" s="296"/>
      <c r="F114" s="259"/>
      <c r="G114" s="259"/>
      <c r="H114" s="48"/>
      <c r="I114" s="259"/>
      <c r="J114" s="259"/>
      <c r="K114" s="259"/>
      <c r="L114" s="48"/>
      <c r="M114" s="300"/>
      <c r="N114" s="300"/>
      <c r="O114" s="300"/>
      <c r="P114" s="297"/>
      <c r="Q114" s="298"/>
      <c r="R114" s="298"/>
      <c r="S114" s="298"/>
      <c r="T114" s="299"/>
      <c r="U114" s="299"/>
      <c r="V114" s="300"/>
      <c r="W114" s="301"/>
      <c r="X114" s="265"/>
      <c r="Y114" s="301"/>
      <c r="Z114" s="311">
        <f>+SUM(Tabla134566[[#This Row],[FITO KGR. DECOMISADO]:[ACUI KGR. DECOMISADO]])</f>
        <v>0</v>
      </c>
      <c r="AA114" s="265"/>
      <c r="AB114" s="265"/>
      <c r="AC114" s="265"/>
      <c r="AD114" s="169"/>
      <c r="AE114" s="170"/>
      <c r="AF114" s="170"/>
      <c r="AG114" s="36"/>
      <c r="AH114" s="36"/>
    </row>
    <row r="115" spans="5:34" ht="18" x14ac:dyDescent="0.25">
      <c r="E115" s="296"/>
      <c r="F115" s="259"/>
      <c r="G115" s="259"/>
      <c r="H115" s="48"/>
      <c r="I115" s="259"/>
      <c r="J115" s="259"/>
      <c r="K115" s="259"/>
      <c r="L115" s="48"/>
      <c r="M115" s="300"/>
      <c r="N115" s="300"/>
      <c r="O115" s="300"/>
      <c r="P115" s="297"/>
      <c r="Q115" s="298"/>
      <c r="R115" s="298"/>
      <c r="S115" s="298"/>
      <c r="T115" s="299"/>
      <c r="U115" s="299"/>
      <c r="V115" s="300"/>
      <c r="W115" s="301"/>
      <c r="X115" s="265"/>
      <c r="Y115" s="301"/>
      <c r="Z115" s="311">
        <f>+SUM(Tabla134566[[#This Row],[FITO KGR. DECOMISADO]:[ACUI KGR. DECOMISADO]])</f>
        <v>0</v>
      </c>
      <c r="AA115" s="265"/>
      <c r="AB115" s="265"/>
      <c r="AC115" s="265"/>
      <c r="AD115" s="169"/>
      <c r="AE115" s="170"/>
      <c r="AF115" s="170"/>
      <c r="AG115" s="36"/>
      <c r="AH115" s="36"/>
    </row>
    <row r="116" spans="5:34" ht="18" x14ac:dyDescent="0.25">
      <c r="E116" s="296"/>
      <c r="F116" s="259"/>
      <c r="G116" s="259"/>
      <c r="H116" s="48"/>
      <c r="I116" s="259"/>
      <c r="J116" s="259"/>
      <c r="K116" s="259"/>
      <c r="L116" s="48"/>
      <c r="M116" s="300"/>
      <c r="N116" s="300"/>
      <c r="O116" s="300"/>
      <c r="P116" s="297"/>
      <c r="Q116" s="298"/>
      <c r="R116" s="298"/>
      <c r="S116" s="298"/>
      <c r="T116" s="299"/>
      <c r="U116" s="299"/>
      <c r="V116" s="300"/>
      <c r="W116" s="301"/>
      <c r="X116" s="265"/>
      <c r="Y116" s="301"/>
      <c r="Z116" s="311">
        <f>+SUM(Tabla134566[[#This Row],[FITO KGR. DECOMISADO]:[ACUI KGR. DECOMISADO]])</f>
        <v>0</v>
      </c>
      <c r="AA116" s="265"/>
      <c r="AB116" s="265"/>
      <c r="AC116" s="265"/>
      <c r="AD116" s="169"/>
      <c r="AE116" s="170"/>
      <c r="AF116" s="170"/>
      <c r="AG116" s="36"/>
      <c r="AH116" s="36"/>
    </row>
    <row r="117" spans="5:34" ht="18" x14ac:dyDescent="0.25">
      <c r="E117" s="296"/>
      <c r="F117" s="259"/>
      <c r="G117" s="259"/>
      <c r="H117" s="48"/>
      <c r="I117" s="259"/>
      <c r="J117" s="259"/>
      <c r="K117" s="259"/>
      <c r="L117" s="48"/>
      <c r="M117" s="300"/>
      <c r="N117" s="300"/>
      <c r="O117" s="300"/>
      <c r="P117" s="297"/>
      <c r="Q117" s="298"/>
      <c r="R117" s="298"/>
      <c r="S117" s="298"/>
      <c r="T117" s="299"/>
      <c r="U117" s="299"/>
      <c r="V117" s="300"/>
      <c r="W117" s="301"/>
      <c r="X117" s="265"/>
      <c r="Y117" s="301"/>
      <c r="Z117" s="311">
        <f>+SUM(Tabla134566[[#This Row],[FITO KGR. DECOMISADO]:[ACUI KGR. DECOMISADO]])</f>
        <v>0</v>
      </c>
      <c r="AA117" s="265"/>
      <c r="AB117" s="265"/>
      <c r="AC117" s="265"/>
      <c r="AD117" s="169"/>
      <c r="AE117" s="170"/>
      <c r="AF117" s="170"/>
      <c r="AG117" s="36"/>
      <c r="AH117" s="36"/>
    </row>
    <row r="118" spans="5:34" ht="18" x14ac:dyDescent="0.25">
      <c r="E118" s="296"/>
      <c r="F118" s="259"/>
      <c r="G118" s="259"/>
      <c r="H118" s="48"/>
      <c r="I118" s="259"/>
      <c r="J118" s="259"/>
      <c r="K118" s="259"/>
      <c r="L118" s="48"/>
      <c r="M118" s="300"/>
      <c r="N118" s="300"/>
      <c r="O118" s="300"/>
      <c r="P118" s="297"/>
      <c r="Q118" s="298"/>
      <c r="R118" s="298"/>
      <c r="S118" s="298"/>
      <c r="T118" s="299"/>
      <c r="U118" s="299"/>
      <c r="V118" s="300"/>
      <c r="W118" s="301"/>
      <c r="X118" s="265"/>
      <c r="Y118" s="301"/>
      <c r="Z118" s="311">
        <f>+SUM(Tabla134566[[#This Row],[FITO KGR. DECOMISADO]:[ACUI KGR. DECOMISADO]])</f>
        <v>0</v>
      </c>
      <c r="AA118" s="265"/>
      <c r="AB118" s="265"/>
      <c r="AC118" s="265"/>
      <c r="AD118" s="169"/>
      <c r="AE118" s="170"/>
      <c r="AF118" s="170"/>
      <c r="AG118" s="36"/>
      <c r="AH118" s="36"/>
    </row>
    <row r="119" spans="5:34" ht="18" x14ac:dyDescent="0.25">
      <c r="E119" s="296"/>
      <c r="F119" s="259"/>
      <c r="G119" s="259"/>
      <c r="H119" s="48"/>
      <c r="I119" s="259"/>
      <c r="J119" s="259"/>
      <c r="K119" s="259"/>
      <c r="L119" s="48"/>
      <c r="M119" s="300"/>
      <c r="N119" s="300"/>
      <c r="O119" s="300"/>
      <c r="P119" s="297"/>
      <c r="Q119" s="298"/>
      <c r="R119" s="298"/>
      <c r="S119" s="298"/>
      <c r="T119" s="299"/>
      <c r="U119" s="299"/>
      <c r="V119" s="300"/>
      <c r="W119" s="301"/>
      <c r="X119" s="265"/>
      <c r="Y119" s="301"/>
      <c r="Z119" s="311">
        <f>+SUM(Tabla134566[[#This Row],[FITO KGR. DECOMISADO]:[ACUI KGR. DECOMISADO]])</f>
        <v>0</v>
      </c>
      <c r="AA119" s="265"/>
      <c r="AB119" s="265"/>
      <c r="AC119" s="265"/>
      <c r="AD119" s="169"/>
      <c r="AE119" s="170"/>
      <c r="AF119" s="170"/>
      <c r="AG119" s="36"/>
      <c r="AH119" s="36"/>
    </row>
    <row r="120" spans="5:34" ht="18" x14ac:dyDescent="0.25">
      <c r="E120" s="296"/>
      <c r="F120" s="259"/>
      <c r="G120" s="259"/>
      <c r="H120" s="48"/>
      <c r="I120" s="259"/>
      <c r="J120" s="259"/>
      <c r="K120" s="259"/>
      <c r="L120" s="48"/>
      <c r="M120" s="300"/>
      <c r="N120" s="300"/>
      <c r="O120" s="300"/>
      <c r="P120" s="297"/>
      <c r="Q120" s="298"/>
      <c r="R120" s="298"/>
      <c r="S120" s="298"/>
      <c r="T120" s="299"/>
      <c r="U120" s="299"/>
      <c r="V120" s="300"/>
      <c r="W120" s="301"/>
      <c r="X120" s="265"/>
      <c r="Y120" s="301"/>
      <c r="Z120" s="311">
        <f>+SUM(Tabla134566[[#This Row],[FITO KGR. DECOMISADO]:[ACUI KGR. DECOMISADO]])</f>
        <v>0</v>
      </c>
      <c r="AA120" s="265"/>
      <c r="AB120" s="265"/>
      <c r="AC120" s="265"/>
      <c r="AD120" s="169"/>
      <c r="AE120" s="170"/>
      <c r="AF120" s="170"/>
      <c r="AG120" s="36"/>
      <c r="AH120" s="36"/>
    </row>
    <row r="121" spans="5:34" ht="18" x14ac:dyDescent="0.25">
      <c r="E121" s="296"/>
      <c r="F121" s="259"/>
      <c r="G121" s="259"/>
      <c r="H121" s="48"/>
      <c r="I121" s="259"/>
      <c r="J121" s="259"/>
      <c r="K121" s="259"/>
      <c r="L121" s="48"/>
      <c r="M121" s="300"/>
      <c r="N121" s="300"/>
      <c r="O121" s="300"/>
      <c r="P121" s="297"/>
      <c r="Q121" s="298"/>
      <c r="R121" s="298"/>
      <c r="S121" s="298"/>
      <c r="T121" s="299"/>
      <c r="U121" s="299"/>
      <c r="V121" s="300"/>
      <c r="W121" s="301"/>
      <c r="X121" s="265"/>
      <c r="Y121" s="301"/>
      <c r="Z121" s="311">
        <f>+SUM(Tabla134566[[#This Row],[FITO KGR. DECOMISADO]:[ACUI KGR. DECOMISADO]])</f>
        <v>0</v>
      </c>
      <c r="AA121" s="265"/>
      <c r="AB121" s="265"/>
      <c r="AC121" s="265"/>
      <c r="AD121" s="169"/>
      <c r="AE121" s="170"/>
      <c r="AF121" s="170"/>
      <c r="AG121" s="36"/>
      <c r="AH121" s="36"/>
    </row>
    <row r="122" spans="5:34" ht="18" x14ac:dyDescent="0.25">
      <c r="E122" s="296"/>
      <c r="F122" s="259"/>
      <c r="G122" s="259"/>
      <c r="H122" s="48"/>
      <c r="I122" s="259"/>
      <c r="J122" s="259"/>
      <c r="K122" s="259"/>
      <c r="L122" s="48"/>
      <c r="M122" s="300"/>
      <c r="N122" s="300"/>
      <c r="O122" s="300"/>
      <c r="P122" s="297"/>
      <c r="Q122" s="298"/>
      <c r="R122" s="298"/>
      <c r="S122" s="298"/>
      <c r="T122" s="299"/>
      <c r="U122" s="299"/>
      <c r="V122" s="300"/>
      <c r="W122" s="301"/>
      <c r="X122" s="265"/>
      <c r="Y122" s="301"/>
      <c r="Z122" s="311">
        <f>+SUM(Tabla134566[[#This Row],[FITO KGR. DECOMISADO]:[ACUI KGR. DECOMISADO]])</f>
        <v>0</v>
      </c>
      <c r="AA122" s="265"/>
      <c r="AB122" s="265"/>
      <c r="AC122" s="265"/>
      <c r="AD122" s="169"/>
      <c r="AE122" s="170"/>
      <c r="AF122" s="170"/>
      <c r="AG122" s="36"/>
      <c r="AH122" s="36"/>
    </row>
    <row r="123" spans="5:34" ht="18" x14ac:dyDescent="0.25">
      <c r="E123" s="296"/>
      <c r="F123" s="259"/>
      <c r="G123" s="259"/>
      <c r="H123" s="48"/>
      <c r="I123" s="259"/>
      <c r="J123" s="259"/>
      <c r="K123" s="259"/>
      <c r="L123" s="48"/>
      <c r="M123" s="300"/>
      <c r="N123" s="300"/>
      <c r="O123" s="300"/>
      <c r="P123" s="297"/>
      <c r="Q123" s="298"/>
      <c r="R123" s="298"/>
      <c r="S123" s="298"/>
      <c r="T123" s="299"/>
      <c r="U123" s="299"/>
      <c r="V123" s="300"/>
      <c r="W123" s="301"/>
      <c r="X123" s="265"/>
      <c r="Y123" s="301"/>
      <c r="Z123" s="311">
        <f>+SUM(Tabla134566[[#This Row],[FITO KGR. DECOMISADO]:[ACUI KGR. DECOMISADO]])</f>
        <v>0</v>
      </c>
      <c r="AA123" s="265"/>
      <c r="AB123" s="265"/>
      <c r="AC123" s="265"/>
      <c r="AD123" s="169"/>
      <c r="AE123" s="170"/>
      <c r="AF123" s="170"/>
      <c r="AG123" s="36"/>
      <c r="AH123" s="36"/>
    </row>
    <row r="124" spans="5:34" ht="18" x14ac:dyDescent="0.25">
      <c r="E124" s="296"/>
      <c r="F124" s="259"/>
      <c r="G124" s="259"/>
      <c r="H124" s="48"/>
      <c r="I124" s="259"/>
      <c r="J124" s="259"/>
      <c r="K124" s="259"/>
      <c r="L124" s="48"/>
      <c r="M124" s="300"/>
      <c r="N124" s="300"/>
      <c r="O124" s="300"/>
      <c r="P124" s="297"/>
      <c r="Q124" s="298"/>
      <c r="R124" s="298"/>
      <c r="S124" s="298"/>
      <c r="T124" s="299"/>
      <c r="U124" s="299"/>
      <c r="V124" s="300"/>
      <c r="W124" s="301"/>
      <c r="X124" s="265"/>
      <c r="Y124" s="301"/>
      <c r="Z124" s="311">
        <f>+SUM(Tabla134566[[#This Row],[FITO KGR. DECOMISADO]:[ACUI KGR. DECOMISADO]])</f>
        <v>0</v>
      </c>
      <c r="AA124" s="265"/>
      <c r="AB124" s="265"/>
      <c r="AC124" s="265"/>
      <c r="AD124" s="169"/>
      <c r="AE124" s="170"/>
      <c r="AF124" s="170"/>
      <c r="AG124" s="36"/>
      <c r="AH124" s="36"/>
    </row>
    <row r="125" spans="5:34" ht="18" x14ac:dyDescent="0.25">
      <c r="E125" s="296"/>
      <c r="F125" s="259"/>
      <c r="G125" s="259"/>
      <c r="H125" s="48"/>
      <c r="I125" s="259"/>
      <c r="J125" s="259"/>
      <c r="K125" s="259"/>
      <c r="L125" s="48"/>
      <c r="M125" s="300"/>
      <c r="N125" s="300"/>
      <c r="O125" s="300"/>
      <c r="P125" s="297"/>
      <c r="Q125" s="298"/>
      <c r="R125" s="298"/>
      <c r="S125" s="298"/>
      <c r="T125" s="299"/>
      <c r="U125" s="299"/>
      <c r="V125" s="300"/>
      <c r="W125" s="301"/>
      <c r="X125" s="265"/>
      <c r="Y125" s="301"/>
      <c r="Z125" s="311">
        <f>+SUM(Tabla134566[[#This Row],[FITO KGR. DECOMISADO]:[ACUI KGR. DECOMISADO]])</f>
        <v>0</v>
      </c>
      <c r="AA125" s="265"/>
      <c r="AB125" s="265"/>
      <c r="AC125" s="265"/>
      <c r="AD125" s="169"/>
      <c r="AE125" s="170"/>
      <c r="AF125" s="170"/>
      <c r="AG125" s="36"/>
      <c r="AH125" s="36"/>
    </row>
    <row r="126" spans="5:34" ht="18" x14ac:dyDescent="0.25">
      <c r="E126" s="296"/>
      <c r="F126" s="259"/>
      <c r="G126" s="259"/>
      <c r="H126" s="48"/>
      <c r="I126" s="259"/>
      <c r="J126" s="259"/>
      <c r="K126" s="259"/>
      <c r="L126" s="48"/>
      <c r="M126" s="300"/>
      <c r="N126" s="300"/>
      <c r="O126" s="300"/>
      <c r="P126" s="297"/>
      <c r="Q126" s="298"/>
      <c r="R126" s="298"/>
      <c r="S126" s="298"/>
      <c r="T126" s="299"/>
      <c r="U126" s="299"/>
      <c r="V126" s="300"/>
      <c r="W126" s="301"/>
      <c r="X126" s="265"/>
      <c r="Y126" s="301"/>
      <c r="Z126" s="311">
        <f>+SUM(Tabla134566[[#This Row],[FITO KGR. DECOMISADO]:[ACUI KGR. DECOMISADO]])</f>
        <v>0</v>
      </c>
      <c r="AA126" s="265"/>
      <c r="AB126" s="265"/>
      <c r="AC126" s="265"/>
      <c r="AD126" s="169"/>
      <c r="AE126" s="170"/>
      <c r="AF126" s="170"/>
      <c r="AG126" s="36"/>
      <c r="AH126" s="36"/>
    </row>
    <row r="127" spans="5:34" ht="18" x14ac:dyDescent="0.25">
      <c r="E127" s="296"/>
      <c r="F127" s="259"/>
      <c r="G127" s="259"/>
      <c r="H127" s="48"/>
      <c r="I127" s="259"/>
      <c r="J127" s="259"/>
      <c r="K127" s="259"/>
      <c r="L127" s="48"/>
      <c r="M127" s="300"/>
      <c r="N127" s="300"/>
      <c r="O127" s="300"/>
      <c r="P127" s="297"/>
      <c r="Q127" s="298"/>
      <c r="R127" s="298"/>
      <c r="S127" s="298"/>
      <c r="T127" s="299"/>
      <c r="U127" s="299"/>
      <c r="V127" s="300"/>
      <c r="W127" s="301"/>
      <c r="X127" s="265"/>
      <c r="Y127" s="301"/>
      <c r="Z127" s="311">
        <f>+SUM(Tabla134566[[#This Row],[FITO KGR. DECOMISADO]:[ACUI KGR. DECOMISADO]])</f>
        <v>0</v>
      </c>
      <c r="AA127" s="265"/>
      <c r="AB127" s="265"/>
      <c r="AC127" s="265"/>
      <c r="AD127" s="169"/>
      <c r="AE127" s="170"/>
      <c r="AF127" s="170"/>
      <c r="AG127" s="36"/>
      <c r="AH127" s="36"/>
    </row>
    <row r="128" spans="5:34" ht="18" x14ac:dyDescent="0.25">
      <c r="E128" s="296"/>
      <c r="F128" s="259"/>
      <c r="G128" s="259"/>
      <c r="H128" s="48"/>
      <c r="I128" s="259"/>
      <c r="J128" s="259"/>
      <c r="K128" s="259"/>
      <c r="L128" s="48"/>
      <c r="M128" s="300"/>
      <c r="N128" s="300"/>
      <c r="O128" s="300"/>
      <c r="P128" s="297"/>
      <c r="Q128" s="298"/>
      <c r="R128" s="298"/>
      <c r="S128" s="298"/>
      <c r="T128" s="299"/>
      <c r="U128" s="299"/>
      <c r="V128" s="300"/>
      <c r="W128" s="301"/>
      <c r="X128" s="265"/>
      <c r="Y128" s="301"/>
      <c r="Z128" s="311">
        <f>+SUM(Tabla134566[[#This Row],[FITO KGR. DECOMISADO]:[ACUI KGR. DECOMISADO]])</f>
        <v>0</v>
      </c>
      <c r="AA128" s="265"/>
      <c r="AB128" s="265"/>
      <c r="AC128" s="265"/>
      <c r="AD128" s="169"/>
      <c r="AE128" s="170"/>
      <c r="AF128" s="170"/>
      <c r="AG128" s="36"/>
      <c r="AH128" s="36"/>
    </row>
    <row r="129" spans="5:34" ht="18" x14ac:dyDescent="0.25">
      <c r="E129" s="296"/>
      <c r="F129" s="259"/>
      <c r="G129" s="259"/>
      <c r="H129" s="48"/>
      <c r="I129" s="259"/>
      <c r="J129" s="259"/>
      <c r="K129" s="259"/>
      <c r="L129" s="48"/>
      <c r="M129" s="300"/>
      <c r="N129" s="300"/>
      <c r="O129" s="300"/>
      <c r="P129" s="297"/>
      <c r="Q129" s="298"/>
      <c r="R129" s="298"/>
      <c r="S129" s="298"/>
      <c r="T129" s="299"/>
      <c r="U129" s="299"/>
      <c r="V129" s="300"/>
      <c r="W129" s="301"/>
      <c r="X129" s="265"/>
      <c r="Y129" s="301"/>
      <c r="Z129" s="311">
        <f>+SUM(Tabla134566[[#This Row],[FITO KGR. DECOMISADO]:[ACUI KGR. DECOMISADO]])</f>
        <v>0</v>
      </c>
      <c r="AA129" s="265"/>
      <c r="AB129" s="265"/>
      <c r="AC129" s="265"/>
      <c r="AD129" s="169"/>
      <c r="AE129" s="170"/>
      <c r="AF129" s="170"/>
      <c r="AG129" s="36"/>
      <c r="AH129" s="36"/>
    </row>
    <row r="130" spans="5:34" ht="18" x14ac:dyDescent="0.25">
      <c r="E130" s="296"/>
      <c r="F130" s="259"/>
      <c r="G130" s="259"/>
      <c r="H130" s="48"/>
      <c r="I130" s="259"/>
      <c r="J130" s="259"/>
      <c r="K130" s="259"/>
      <c r="L130" s="48"/>
      <c r="M130" s="300"/>
      <c r="N130" s="300"/>
      <c r="O130" s="300"/>
      <c r="P130" s="297"/>
      <c r="Q130" s="298"/>
      <c r="R130" s="298"/>
      <c r="S130" s="298"/>
      <c r="T130" s="299"/>
      <c r="U130" s="299"/>
      <c r="V130" s="300"/>
      <c r="W130" s="301"/>
      <c r="X130" s="265"/>
      <c r="Y130" s="301"/>
      <c r="Z130" s="311">
        <f>+SUM(Tabla134566[[#This Row],[FITO KGR. DECOMISADO]:[ACUI KGR. DECOMISADO]])</f>
        <v>0</v>
      </c>
      <c r="AA130" s="265"/>
      <c r="AB130" s="265"/>
      <c r="AC130" s="265"/>
      <c r="AD130" s="169"/>
      <c r="AE130" s="170"/>
      <c r="AF130" s="170"/>
      <c r="AG130" s="36"/>
      <c r="AH130" s="36"/>
    </row>
    <row r="131" spans="5:34" ht="18" x14ac:dyDescent="0.25">
      <c r="E131" s="296"/>
      <c r="F131" s="259"/>
      <c r="G131" s="259"/>
      <c r="H131" s="48"/>
      <c r="I131" s="259"/>
      <c r="J131" s="259"/>
      <c r="K131" s="259"/>
      <c r="L131" s="48"/>
      <c r="M131" s="300"/>
      <c r="N131" s="300"/>
      <c r="O131" s="300"/>
      <c r="P131" s="297"/>
      <c r="Q131" s="298"/>
      <c r="R131" s="298"/>
      <c r="S131" s="298"/>
      <c r="T131" s="299"/>
      <c r="U131" s="299"/>
      <c r="V131" s="300"/>
      <c r="W131" s="301"/>
      <c r="X131" s="265"/>
      <c r="Y131" s="301"/>
      <c r="Z131" s="311">
        <f>+SUM(Tabla134566[[#This Row],[FITO KGR. DECOMISADO]:[ACUI KGR. DECOMISADO]])</f>
        <v>0</v>
      </c>
      <c r="AA131" s="265"/>
      <c r="AB131" s="265"/>
      <c r="AC131" s="265"/>
      <c r="AD131" s="169"/>
      <c r="AE131" s="170"/>
      <c r="AF131" s="170"/>
      <c r="AG131" s="36"/>
      <c r="AH131" s="36"/>
    </row>
    <row r="132" spans="5:34" ht="18" x14ac:dyDescent="0.25">
      <c r="E132" s="296"/>
      <c r="F132" s="259"/>
      <c r="G132" s="259"/>
      <c r="H132" s="48"/>
      <c r="I132" s="259"/>
      <c r="J132" s="259"/>
      <c r="K132" s="259"/>
      <c r="L132" s="48"/>
      <c r="M132" s="300"/>
      <c r="N132" s="300"/>
      <c r="O132" s="300"/>
      <c r="P132" s="297"/>
      <c r="Q132" s="298"/>
      <c r="R132" s="298"/>
      <c r="S132" s="298"/>
      <c r="T132" s="299"/>
      <c r="U132" s="299"/>
      <c r="V132" s="300"/>
      <c r="W132" s="301"/>
      <c r="X132" s="265"/>
      <c r="Y132" s="301"/>
      <c r="Z132" s="311">
        <f>+SUM(Tabla134566[[#This Row],[FITO KGR. DECOMISADO]:[ACUI KGR. DECOMISADO]])</f>
        <v>0</v>
      </c>
      <c r="AA132" s="265"/>
      <c r="AB132" s="265"/>
      <c r="AC132" s="265"/>
      <c r="AD132" s="169"/>
      <c r="AE132" s="170"/>
      <c r="AF132" s="170"/>
      <c r="AG132" s="36"/>
      <c r="AH132" s="36"/>
    </row>
    <row r="133" spans="5:34" ht="18" x14ac:dyDescent="0.25">
      <c r="E133" s="296"/>
      <c r="F133" s="259"/>
      <c r="G133" s="259"/>
      <c r="H133" s="48"/>
      <c r="I133" s="259"/>
      <c r="J133" s="259"/>
      <c r="K133" s="259"/>
      <c r="L133" s="48"/>
      <c r="M133" s="300"/>
      <c r="N133" s="300"/>
      <c r="O133" s="300"/>
      <c r="P133" s="297"/>
      <c r="Q133" s="298"/>
      <c r="R133" s="298"/>
      <c r="S133" s="298"/>
      <c r="T133" s="299"/>
      <c r="U133" s="299"/>
      <c r="V133" s="300"/>
      <c r="W133" s="301"/>
      <c r="X133" s="265"/>
      <c r="Y133" s="301"/>
      <c r="Z133" s="311">
        <f>+SUM(Tabla134566[[#This Row],[FITO KGR. DECOMISADO]:[ACUI KGR. DECOMISADO]])</f>
        <v>0</v>
      </c>
      <c r="AA133" s="265"/>
      <c r="AB133" s="265"/>
      <c r="AC133" s="265"/>
      <c r="AD133" s="169"/>
      <c r="AE133" s="170"/>
      <c r="AF133" s="170"/>
      <c r="AG133" s="36"/>
      <c r="AH133" s="36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3"/>
  <sheetViews>
    <sheetView zoomScale="85" zoomScaleNormal="85" workbookViewId="0">
      <pane xSplit="5" ySplit="1" topLeftCell="K83" activePane="bottomRight" state="frozen"/>
      <selection activeCell="H4" sqref="H4"/>
      <selection pane="topRight" activeCell="H4" sqref="H4"/>
      <selection pane="bottomLeft" activeCell="H4" sqref="H4"/>
      <selection pane="bottomRight" activeCell="P69" sqref="P69"/>
    </sheetView>
  </sheetViews>
  <sheetFormatPr baseColWidth="10" defaultRowHeight="18.75" x14ac:dyDescent="0.25"/>
  <cols>
    <col min="1" max="1" width="11.42578125" style="108"/>
    <col min="2" max="2" width="19.5703125" style="108" customWidth="1"/>
    <col min="3" max="3" width="11.42578125" style="108"/>
    <col min="4" max="4" width="26.85546875" style="8" customWidth="1"/>
    <col min="5" max="5" width="27.42578125" style="312" customWidth="1"/>
    <col min="6" max="6" width="17.140625" style="313" customWidth="1"/>
    <col min="7" max="7" width="15.28515625" style="108" customWidth="1"/>
    <col min="8" max="8" width="23.7109375" style="108" customWidth="1"/>
    <col min="9" max="10" width="11.42578125" style="313"/>
    <col min="11" max="11" width="11.42578125" style="108" customWidth="1"/>
    <col min="12" max="12" width="32" style="108" customWidth="1"/>
    <col min="13" max="15" width="11.42578125" style="108"/>
    <col min="16" max="16" width="11.42578125" style="108" customWidth="1"/>
    <col min="17" max="19" width="11.42578125" style="108" hidden="1" customWidth="1"/>
    <col min="20" max="21" width="11.42578125" style="108"/>
    <col min="22" max="22" width="11.42578125" style="314"/>
    <col min="23" max="23" width="11.42578125" style="315"/>
    <col min="24" max="24" width="11.42578125" style="108"/>
    <col min="25" max="25" width="17.7109375" style="108" customWidth="1"/>
    <col min="26" max="26" width="14.5703125" style="8" customWidth="1"/>
    <col min="27" max="27" width="33.140625" style="108" bestFit="1" customWidth="1"/>
    <col min="28" max="29" width="11.42578125" style="108"/>
    <col min="30" max="30" width="22.85546875" style="108" customWidth="1"/>
    <col min="31" max="31" width="27.42578125" style="108" customWidth="1"/>
    <col min="32" max="32" width="33.85546875" style="108" customWidth="1"/>
    <col min="33" max="33" width="28.5703125" style="108" customWidth="1"/>
    <col min="34" max="34" width="34.85546875" style="108" customWidth="1"/>
    <col min="35" max="16384" width="11.42578125" style="108"/>
  </cols>
  <sheetData>
    <row r="1" spans="1:34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65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12" t="s">
        <v>34</v>
      </c>
      <c r="B2" s="12" t="s">
        <v>35</v>
      </c>
      <c r="C2" s="247" t="s">
        <v>35</v>
      </c>
      <c r="D2" s="12" t="s">
        <v>36</v>
      </c>
      <c r="E2" s="12" t="s">
        <v>36</v>
      </c>
      <c r="F2" s="12" t="s">
        <v>37</v>
      </c>
      <c r="G2" s="248">
        <v>42281</v>
      </c>
      <c r="H2" s="12" t="s">
        <v>38</v>
      </c>
      <c r="I2" s="12" t="s">
        <v>39</v>
      </c>
      <c r="J2" s="248">
        <v>43451</v>
      </c>
      <c r="K2" s="248">
        <v>44515</v>
      </c>
      <c r="L2" s="12" t="s">
        <v>40</v>
      </c>
      <c r="M2" s="249">
        <f t="shared" ref="M2:M65" ca="1" si="0">+(YEAR(TODAY())-YEAR(G2))</f>
        <v>9</v>
      </c>
      <c r="N2" s="249">
        <f t="shared" ref="N2:O17" ca="1" si="1">+(YEAR(TODAY())-YEAR(J2))</f>
        <v>6</v>
      </c>
      <c r="O2" s="249">
        <f t="shared" ca="1" si="1"/>
        <v>3</v>
      </c>
      <c r="P2" s="250">
        <v>94</v>
      </c>
      <c r="Q2" s="250">
        <v>42</v>
      </c>
      <c r="R2" s="250">
        <v>52</v>
      </c>
      <c r="S2" s="250">
        <v>0</v>
      </c>
      <c r="T2" s="251">
        <v>15.169999999999998</v>
      </c>
      <c r="U2" s="251">
        <v>21.42</v>
      </c>
      <c r="V2" s="251">
        <v>0</v>
      </c>
      <c r="W2" s="250">
        <v>2</v>
      </c>
      <c r="X2" s="252">
        <v>0.97916666666666663</v>
      </c>
      <c r="Y2" s="250">
        <v>96</v>
      </c>
      <c r="Z2" s="330">
        <f>+SUM(Tabla1345667[[#This Row],[FITO KGR. DECOMISADO]:[ACUI KGR. DECOMISADO]])</f>
        <v>36.590000000000003</v>
      </c>
      <c r="AA2" s="254">
        <v>0.94444444444444442</v>
      </c>
      <c r="AB2" s="12" t="s">
        <v>41</v>
      </c>
      <c r="AC2" s="12" t="s">
        <v>41</v>
      </c>
      <c r="AD2" s="19" t="s">
        <v>42</v>
      </c>
      <c r="AE2" s="20"/>
      <c r="AF2" s="20"/>
      <c r="AG2" s="20"/>
      <c r="AH2" s="20"/>
    </row>
    <row r="3" spans="1:34" ht="114.75" customHeight="1" x14ac:dyDescent="0.25">
      <c r="A3" s="255" t="s">
        <v>34</v>
      </c>
      <c r="B3" s="255" t="s">
        <v>43</v>
      </c>
      <c r="C3" s="256" t="s">
        <v>44</v>
      </c>
      <c r="D3" s="255" t="s">
        <v>45</v>
      </c>
      <c r="E3" s="257"/>
      <c r="F3" s="258" t="s">
        <v>46</v>
      </c>
      <c r="G3" s="259">
        <v>43800</v>
      </c>
      <c r="H3" s="48" t="s">
        <v>47</v>
      </c>
      <c r="I3" s="48" t="s">
        <v>48</v>
      </c>
      <c r="J3" s="259">
        <v>44533</v>
      </c>
      <c r="K3" s="259">
        <v>44900</v>
      </c>
      <c r="L3" s="29" t="s">
        <v>49</v>
      </c>
      <c r="M3" s="249">
        <f t="shared" ca="1" si="0"/>
        <v>5</v>
      </c>
      <c r="N3" s="249">
        <f t="shared" ca="1" si="1"/>
        <v>3</v>
      </c>
      <c r="O3" s="249">
        <f t="shared" ca="1" si="1"/>
        <v>2</v>
      </c>
      <c r="P3" s="260">
        <v>513</v>
      </c>
      <c r="Q3" s="260">
        <v>513</v>
      </c>
      <c r="R3" s="260">
        <v>0</v>
      </c>
      <c r="S3" s="260">
        <v>0</v>
      </c>
      <c r="T3" s="261">
        <v>238</v>
      </c>
      <c r="U3" s="261">
        <v>0</v>
      </c>
      <c r="V3" s="261">
        <v>0</v>
      </c>
      <c r="W3" s="261">
        <v>138</v>
      </c>
      <c r="X3" s="262">
        <v>0.78801843317972353</v>
      </c>
      <c r="Y3" s="263">
        <v>651</v>
      </c>
      <c r="Z3" s="331">
        <f>+SUM(Tabla1345667[[#This Row],[FITO KGR. DECOMISADO]:[ACUI KGR. DECOMISADO]])</f>
        <v>238</v>
      </c>
      <c r="AA3" s="265"/>
      <c r="AB3" s="265"/>
      <c r="AC3" s="265"/>
      <c r="AD3" s="35"/>
      <c r="AE3" s="36"/>
      <c r="AF3" s="36"/>
      <c r="AG3" s="36"/>
      <c r="AH3" s="36"/>
    </row>
    <row r="4" spans="1:34" ht="114.75" customHeight="1" x14ac:dyDescent="0.25">
      <c r="A4" s="29" t="s">
        <v>34</v>
      </c>
      <c r="B4" s="29" t="s">
        <v>50</v>
      </c>
      <c r="C4" s="256" t="s">
        <v>51</v>
      </c>
      <c r="D4" s="29" t="s">
        <v>52</v>
      </c>
      <c r="E4" s="40" t="s">
        <v>52</v>
      </c>
      <c r="F4" s="29" t="s">
        <v>53</v>
      </c>
      <c r="G4" s="266">
        <v>41518</v>
      </c>
      <c r="H4" s="29" t="s">
        <v>54</v>
      </c>
      <c r="I4" s="29" t="s">
        <v>55</v>
      </c>
      <c r="J4" s="266">
        <v>41911</v>
      </c>
      <c r="K4" s="266">
        <v>44067</v>
      </c>
      <c r="L4" s="29" t="s">
        <v>56</v>
      </c>
      <c r="M4" s="249">
        <f t="shared" ca="1" si="0"/>
        <v>11</v>
      </c>
      <c r="N4" s="249">
        <f t="shared" ca="1" si="1"/>
        <v>10</v>
      </c>
      <c r="O4" s="249">
        <f t="shared" ca="1" si="1"/>
        <v>4</v>
      </c>
      <c r="P4" s="260">
        <v>108</v>
      </c>
      <c r="Q4" s="260">
        <v>83</v>
      </c>
      <c r="R4" s="260">
        <v>25</v>
      </c>
      <c r="S4" s="260">
        <v>0</v>
      </c>
      <c r="T4" s="261">
        <v>1228.2</v>
      </c>
      <c r="U4" s="261">
        <v>282.7</v>
      </c>
      <c r="V4" s="261">
        <v>0</v>
      </c>
      <c r="W4" s="261">
        <v>0</v>
      </c>
      <c r="X4" s="267">
        <v>1</v>
      </c>
      <c r="Y4" s="263">
        <v>108</v>
      </c>
      <c r="Z4" s="330">
        <f>+SUM(Tabla1345667[[#This Row],[FITO KGR. DECOMISADO]:[ACUI KGR. DECOMISADO]])</f>
        <v>1510.9</v>
      </c>
      <c r="AA4" s="268">
        <v>1</v>
      </c>
      <c r="AB4" s="29" t="s">
        <v>41</v>
      </c>
      <c r="AC4" s="29" t="s">
        <v>41</v>
      </c>
      <c r="AD4" s="43" t="s">
        <v>57</v>
      </c>
      <c r="AE4" s="36"/>
      <c r="AF4" s="36"/>
      <c r="AG4" s="36"/>
      <c r="AH4" s="36"/>
    </row>
    <row r="5" spans="1:34" ht="114.75" customHeight="1" x14ac:dyDescent="0.25">
      <c r="A5" s="269" t="s">
        <v>34</v>
      </c>
      <c r="B5" s="269" t="s">
        <v>50</v>
      </c>
      <c r="C5" s="269" t="s">
        <v>51</v>
      </c>
      <c r="D5" s="316" t="s">
        <v>58</v>
      </c>
      <c r="E5" s="302"/>
      <c r="F5" s="48" t="s">
        <v>59</v>
      </c>
      <c r="G5" s="259">
        <v>43464</v>
      </c>
      <c r="H5" s="45" t="s">
        <v>60</v>
      </c>
      <c r="I5" s="46" t="s">
        <v>55</v>
      </c>
      <c r="J5" s="47">
        <v>44669</v>
      </c>
      <c r="K5" s="47">
        <v>44669</v>
      </c>
      <c r="L5" s="48" t="s">
        <v>61</v>
      </c>
      <c r="M5" s="249">
        <f t="shared" ca="1" si="0"/>
        <v>6</v>
      </c>
      <c r="N5" s="249">
        <f t="shared" ca="1" si="1"/>
        <v>2</v>
      </c>
      <c r="O5" s="249">
        <f t="shared" ca="1" si="1"/>
        <v>2</v>
      </c>
      <c r="P5" s="260"/>
      <c r="Q5" s="260"/>
      <c r="R5" s="260"/>
      <c r="S5" s="260"/>
      <c r="T5" s="261"/>
      <c r="U5" s="261"/>
      <c r="V5" s="261"/>
      <c r="W5" s="261"/>
      <c r="X5" s="262"/>
      <c r="Y5" s="263"/>
      <c r="Z5" s="330">
        <f>+SUM(Tabla1345667[[#This Row],[FITO KGR. DECOMISADO]:[ACUI KGR. DECOMISADO]])</f>
        <v>0</v>
      </c>
      <c r="AA5" s="265"/>
      <c r="AB5" s="265"/>
      <c r="AC5" s="265"/>
      <c r="AD5" s="35"/>
      <c r="AE5" s="36"/>
      <c r="AF5" s="36"/>
      <c r="AG5" s="36"/>
      <c r="AH5" s="36"/>
    </row>
    <row r="6" spans="1:34" ht="114.75" customHeight="1" x14ac:dyDescent="0.25">
      <c r="A6" s="279" t="s">
        <v>34</v>
      </c>
      <c r="B6" s="279" t="s">
        <v>50</v>
      </c>
      <c r="C6" s="256" t="s">
        <v>51</v>
      </c>
      <c r="D6" s="255" t="s">
        <v>62</v>
      </c>
      <c r="E6" s="280"/>
      <c r="F6" s="255" t="s">
        <v>46</v>
      </c>
      <c r="G6" s="281">
        <v>44228</v>
      </c>
      <c r="H6" s="48" t="s">
        <v>63</v>
      </c>
      <c r="I6" s="48" t="s">
        <v>64</v>
      </c>
      <c r="J6" s="259">
        <v>44462</v>
      </c>
      <c r="K6" s="259">
        <v>44900</v>
      </c>
      <c r="L6" s="29" t="s">
        <v>65</v>
      </c>
      <c r="M6" s="249">
        <f t="shared" ca="1" si="0"/>
        <v>3</v>
      </c>
      <c r="N6" s="249">
        <f t="shared" ca="1" si="1"/>
        <v>3</v>
      </c>
      <c r="O6" s="249">
        <f t="shared" ca="1" si="1"/>
        <v>2</v>
      </c>
      <c r="P6" s="260">
        <v>79</v>
      </c>
      <c r="Q6" s="260">
        <v>57</v>
      </c>
      <c r="R6" s="260">
        <v>22</v>
      </c>
      <c r="S6" s="260">
        <v>0</v>
      </c>
      <c r="T6" s="261">
        <v>888.69</v>
      </c>
      <c r="U6" s="261">
        <v>579.51</v>
      </c>
      <c r="V6" s="261">
        <v>0</v>
      </c>
      <c r="W6" s="261">
        <v>0</v>
      </c>
      <c r="X6" s="262">
        <v>1</v>
      </c>
      <c r="Y6" s="263">
        <v>79</v>
      </c>
      <c r="Z6" s="331">
        <f>+SUM(Tabla1345667[[#This Row],[FITO KGR. DECOMISADO]:[ACUI KGR. DECOMISADO]])</f>
        <v>1468.2</v>
      </c>
      <c r="AA6" s="265"/>
      <c r="AB6" s="265"/>
      <c r="AC6" s="265"/>
      <c r="AD6" s="35"/>
      <c r="AE6" s="36"/>
      <c r="AF6" s="36"/>
      <c r="AG6" s="36"/>
      <c r="AH6" s="36"/>
    </row>
    <row r="7" spans="1:34" ht="114.75" customHeight="1" x14ac:dyDescent="0.25">
      <c r="A7" s="12" t="s">
        <v>34</v>
      </c>
      <c r="B7" s="29" t="s">
        <v>66</v>
      </c>
      <c r="C7" s="256" t="s">
        <v>67</v>
      </c>
      <c r="D7" s="29" t="s">
        <v>68</v>
      </c>
      <c r="E7" s="29" t="s">
        <v>68</v>
      </c>
      <c r="F7" s="29" t="s">
        <v>69</v>
      </c>
      <c r="G7" s="266">
        <v>42473</v>
      </c>
      <c r="H7" s="29" t="s">
        <v>70</v>
      </c>
      <c r="I7" s="29" t="s">
        <v>55</v>
      </c>
      <c r="J7" s="266">
        <v>43017</v>
      </c>
      <c r="K7" s="266">
        <v>43458</v>
      </c>
      <c r="L7" s="29" t="s">
        <v>71</v>
      </c>
      <c r="M7" s="249">
        <f t="shared" ca="1" si="0"/>
        <v>8</v>
      </c>
      <c r="N7" s="249">
        <f t="shared" ca="1" si="1"/>
        <v>7</v>
      </c>
      <c r="O7" s="249">
        <f t="shared" ca="1" si="1"/>
        <v>6</v>
      </c>
      <c r="P7" s="260">
        <v>75</v>
      </c>
      <c r="Q7" s="260">
        <v>48</v>
      </c>
      <c r="R7" s="260">
        <v>27</v>
      </c>
      <c r="S7" s="260">
        <v>0</v>
      </c>
      <c r="T7" s="261">
        <v>43.579999999999991</v>
      </c>
      <c r="U7" s="261">
        <v>2.85</v>
      </c>
      <c r="V7" s="261">
        <v>0</v>
      </c>
      <c r="W7" s="261">
        <v>0</v>
      </c>
      <c r="X7" s="267">
        <v>1</v>
      </c>
      <c r="Y7" s="263">
        <v>75</v>
      </c>
      <c r="Z7" s="330">
        <f>+SUM(Tabla1345667[[#This Row],[FITO KGR. DECOMISADO]:[ACUI KGR. DECOMISADO]])</f>
        <v>46.429999999999993</v>
      </c>
      <c r="AA7" s="268">
        <v>1</v>
      </c>
      <c r="AB7" s="29" t="s">
        <v>41</v>
      </c>
      <c r="AC7" s="29" t="s">
        <v>41</v>
      </c>
      <c r="AD7" s="43"/>
      <c r="AE7" s="36"/>
      <c r="AF7" s="36"/>
      <c r="AG7" s="36"/>
      <c r="AH7" s="36"/>
    </row>
    <row r="8" spans="1:34" ht="114.75" customHeight="1" x14ac:dyDescent="0.25">
      <c r="A8" s="29" t="s">
        <v>34</v>
      </c>
      <c r="B8" s="12" t="s">
        <v>66</v>
      </c>
      <c r="C8" s="256" t="s">
        <v>67</v>
      </c>
      <c r="D8" s="12" t="s">
        <v>72</v>
      </c>
      <c r="E8" s="12" t="s">
        <v>72</v>
      </c>
      <c r="F8" s="12" t="s">
        <v>73</v>
      </c>
      <c r="G8" s="248">
        <v>42902</v>
      </c>
      <c r="H8" s="12" t="s">
        <v>74</v>
      </c>
      <c r="I8" s="12" t="s">
        <v>55</v>
      </c>
      <c r="J8" s="248">
        <v>43612</v>
      </c>
      <c r="K8" s="248">
        <v>44389</v>
      </c>
      <c r="L8" s="12" t="s">
        <v>75</v>
      </c>
      <c r="M8" s="249">
        <f t="shared" ca="1" si="0"/>
        <v>7</v>
      </c>
      <c r="N8" s="249">
        <f t="shared" ca="1" si="1"/>
        <v>5</v>
      </c>
      <c r="O8" s="249">
        <f t="shared" ca="1" si="1"/>
        <v>3</v>
      </c>
      <c r="P8" s="282">
        <v>45</v>
      </c>
      <c r="Q8" s="282">
        <v>39</v>
      </c>
      <c r="R8" s="282">
        <v>3</v>
      </c>
      <c r="S8" s="282">
        <v>3</v>
      </c>
      <c r="T8" s="283">
        <v>13.120000000000001</v>
      </c>
      <c r="U8" s="283">
        <v>0</v>
      </c>
      <c r="V8" s="283">
        <v>0</v>
      </c>
      <c r="W8" s="283">
        <v>15</v>
      </c>
      <c r="X8" s="284">
        <v>0.75</v>
      </c>
      <c r="Y8" s="285">
        <v>60</v>
      </c>
      <c r="Z8" s="330">
        <f>+SUM(Tabla1345667[[#This Row],[FITO KGR. DECOMISADO]:[ACUI KGR. DECOMISADO]])</f>
        <v>13.120000000000001</v>
      </c>
      <c r="AA8" s="254">
        <v>0.79610000000000003</v>
      </c>
      <c r="AB8" s="12" t="s">
        <v>76</v>
      </c>
      <c r="AC8" s="12" t="s">
        <v>41</v>
      </c>
      <c r="AD8" s="19"/>
      <c r="AE8" s="20"/>
      <c r="AF8" s="20"/>
      <c r="AG8" s="20"/>
      <c r="AH8" s="20"/>
    </row>
    <row r="9" spans="1:34" ht="114.75" customHeight="1" x14ac:dyDescent="0.25">
      <c r="A9" s="12" t="s">
        <v>34</v>
      </c>
      <c r="B9" s="29" t="s">
        <v>66</v>
      </c>
      <c r="C9" s="256" t="s">
        <v>67</v>
      </c>
      <c r="D9" s="29" t="s">
        <v>77</v>
      </c>
      <c r="E9" s="29" t="s">
        <v>77</v>
      </c>
      <c r="F9" s="29" t="s">
        <v>78</v>
      </c>
      <c r="G9" s="266">
        <v>43513</v>
      </c>
      <c r="H9" s="29" t="s">
        <v>79</v>
      </c>
      <c r="I9" s="29" t="s">
        <v>80</v>
      </c>
      <c r="J9" s="266">
        <v>44375</v>
      </c>
      <c r="K9" s="266">
        <v>44375</v>
      </c>
      <c r="L9" s="29" t="s">
        <v>81</v>
      </c>
      <c r="M9" s="249">
        <f t="shared" ca="1" si="0"/>
        <v>5</v>
      </c>
      <c r="N9" s="249">
        <f t="shared" ca="1" si="1"/>
        <v>3</v>
      </c>
      <c r="O9" s="249">
        <f t="shared" ca="1" si="1"/>
        <v>3</v>
      </c>
      <c r="P9" s="260">
        <v>127</v>
      </c>
      <c r="Q9" s="260">
        <v>126</v>
      </c>
      <c r="R9" s="260">
        <v>1</v>
      </c>
      <c r="S9" s="260">
        <v>0</v>
      </c>
      <c r="T9" s="261">
        <v>33.632999999999996</v>
      </c>
      <c r="U9" s="261">
        <v>1.2</v>
      </c>
      <c r="V9" s="261">
        <v>0</v>
      </c>
      <c r="W9" s="261">
        <v>0</v>
      </c>
      <c r="X9" s="267">
        <v>1</v>
      </c>
      <c r="Y9" s="263">
        <v>127</v>
      </c>
      <c r="Z9" s="330">
        <f>+SUM(Tabla1345667[[#This Row],[FITO KGR. DECOMISADO]:[ACUI KGR. DECOMISADO]])</f>
        <v>34.832999999999998</v>
      </c>
      <c r="AA9" s="268">
        <v>1</v>
      </c>
      <c r="AB9" s="29" t="s">
        <v>41</v>
      </c>
      <c r="AC9" s="29" t="s">
        <v>82</v>
      </c>
      <c r="AD9" s="43" t="s">
        <v>83</v>
      </c>
      <c r="AE9" s="36"/>
      <c r="AF9" s="36"/>
      <c r="AG9" s="36"/>
      <c r="AH9" s="36"/>
    </row>
    <row r="10" spans="1:34" ht="114.75" customHeight="1" x14ac:dyDescent="0.25">
      <c r="A10" s="29" t="s">
        <v>34</v>
      </c>
      <c r="B10" s="29" t="s">
        <v>84</v>
      </c>
      <c r="C10" s="286" t="s">
        <v>85</v>
      </c>
      <c r="D10" s="29" t="s">
        <v>86</v>
      </c>
      <c r="E10" s="40" t="s">
        <v>86</v>
      </c>
      <c r="F10" s="29" t="s">
        <v>87</v>
      </c>
      <c r="G10" s="266">
        <v>41640</v>
      </c>
      <c r="H10" s="29" t="s">
        <v>88</v>
      </c>
      <c r="I10" s="29" t="s">
        <v>89</v>
      </c>
      <c r="J10" s="266">
        <v>42359</v>
      </c>
      <c r="K10" s="266">
        <v>42359</v>
      </c>
      <c r="L10" s="29" t="s">
        <v>90</v>
      </c>
      <c r="M10" s="249">
        <f t="shared" ca="1" si="0"/>
        <v>10</v>
      </c>
      <c r="N10" s="249">
        <f t="shared" ca="1" si="1"/>
        <v>9</v>
      </c>
      <c r="O10" s="249">
        <f t="shared" ca="1" si="1"/>
        <v>9</v>
      </c>
      <c r="P10" s="260">
        <v>352</v>
      </c>
      <c r="Q10" s="260">
        <v>139</v>
      </c>
      <c r="R10" s="260">
        <v>204</v>
      </c>
      <c r="S10" s="260">
        <v>9</v>
      </c>
      <c r="T10" s="261">
        <v>136.77300000000002</v>
      </c>
      <c r="U10" s="261">
        <v>230.31600000000006</v>
      </c>
      <c r="V10" s="261">
        <v>3.09</v>
      </c>
      <c r="W10" s="261">
        <v>37</v>
      </c>
      <c r="X10" s="267">
        <v>0.90488431876606679</v>
      </c>
      <c r="Y10" s="263">
        <v>389</v>
      </c>
      <c r="Z10" s="330">
        <f>+SUM(Tabla1345667[[#This Row],[FITO KGR. DECOMISADO]:[ACUI KGR. DECOMISADO]])</f>
        <v>370.17900000000003</v>
      </c>
      <c r="AA10" s="268">
        <v>0.86572438162544174</v>
      </c>
      <c r="AB10" s="29" t="s">
        <v>41</v>
      </c>
      <c r="AC10" s="29" t="s">
        <v>82</v>
      </c>
      <c r="AD10" s="43" t="s">
        <v>91</v>
      </c>
      <c r="AE10" s="36"/>
      <c r="AF10" s="36"/>
      <c r="AG10" s="36"/>
      <c r="AH10" s="36"/>
    </row>
    <row r="11" spans="1:34" ht="114.75" customHeight="1" x14ac:dyDescent="0.25">
      <c r="A11" s="29" t="s">
        <v>34</v>
      </c>
      <c r="B11" s="29" t="s">
        <v>84</v>
      </c>
      <c r="C11" s="286" t="s">
        <v>85</v>
      </c>
      <c r="D11" s="29" t="s">
        <v>92</v>
      </c>
      <c r="E11" s="29" t="s">
        <v>92</v>
      </c>
      <c r="F11" s="29" t="s">
        <v>93</v>
      </c>
      <c r="G11" s="266">
        <v>42859</v>
      </c>
      <c r="H11" s="29" t="s">
        <v>94</v>
      </c>
      <c r="I11" s="29" t="s">
        <v>95</v>
      </c>
      <c r="J11" s="266">
        <v>43367</v>
      </c>
      <c r="K11" s="266">
        <v>43871</v>
      </c>
      <c r="L11" s="29" t="s">
        <v>96</v>
      </c>
      <c r="M11" s="249">
        <f t="shared" ca="1" si="0"/>
        <v>7</v>
      </c>
      <c r="N11" s="249">
        <f t="shared" ca="1" si="1"/>
        <v>6</v>
      </c>
      <c r="O11" s="249">
        <f t="shared" ca="1" si="1"/>
        <v>4</v>
      </c>
      <c r="P11" s="260">
        <v>207</v>
      </c>
      <c r="Q11" s="260">
        <v>86</v>
      </c>
      <c r="R11" s="260">
        <v>107</v>
      </c>
      <c r="S11" s="260">
        <v>14</v>
      </c>
      <c r="T11" s="261">
        <v>115.12399999999998</v>
      </c>
      <c r="U11" s="261">
        <v>165.66999999999993</v>
      </c>
      <c r="V11" s="261">
        <v>0</v>
      </c>
      <c r="W11" s="261">
        <v>15</v>
      </c>
      <c r="X11" s="267">
        <v>0.93243243243243246</v>
      </c>
      <c r="Y11" s="263">
        <v>222</v>
      </c>
      <c r="Z11" s="330">
        <f>+SUM(Tabla1345667[[#This Row],[FITO KGR. DECOMISADO]:[ACUI KGR. DECOMISADO]])</f>
        <v>280.79399999999993</v>
      </c>
      <c r="AA11" s="268">
        <v>0.852112676056338</v>
      </c>
      <c r="AB11" s="29" t="s">
        <v>41</v>
      </c>
      <c r="AC11" s="29" t="s">
        <v>41</v>
      </c>
      <c r="AD11" s="43"/>
      <c r="AE11" s="36"/>
      <c r="AF11" s="36"/>
      <c r="AG11" s="36"/>
      <c r="AH11" s="36"/>
    </row>
    <row r="12" spans="1:34" ht="114.75" customHeight="1" x14ac:dyDescent="0.25">
      <c r="A12" s="12" t="s">
        <v>34</v>
      </c>
      <c r="B12" s="12" t="s">
        <v>84</v>
      </c>
      <c r="C12" s="287" t="s">
        <v>97</v>
      </c>
      <c r="D12" s="12" t="s">
        <v>98</v>
      </c>
      <c r="E12" s="12" t="s">
        <v>98</v>
      </c>
      <c r="F12" s="12">
        <v>37</v>
      </c>
      <c r="G12" s="248">
        <v>43973</v>
      </c>
      <c r="H12" s="12" t="s">
        <v>99</v>
      </c>
      <c r="I12" s="12" t="s">
        <v>48</v>
      </c>
      <c r="J12" s="248">
        <v>44004</v>
      </c>
      <c r="K12" s="248">
        <v>44464</v>
      </c>
      <c r="L12" s="12" t="s">
        <v>100</v>
      </c>
      <c r="M12" s="249">
        <f t="shared" ca="1" si="0"/>
        <v>4</v>
      </c>
      <c r="N12" s="249">
        <f t="shared" ca="1" si="1"/>
        <v>4</v>
      </c>
      <c r="O12" s="249">
        <f t="shared" ca="1" si="1"/>
        <v>3</v>
      </c>
      <c r="P12" s="282">
        <v>79</v>
      </c>
      <c r="Q12" s="282">
        <v>29</v>
      </c>
      <c r="R12" s="282">
        <v>48</v>
      </c>
      <c r="S12" s="282">
        <v>2</v>
      </c>
      <c r="T12" s="283">
        <v>39.820000000000007</v>
      </c>
      <c r="U12" s="283">
        <v>34.4</v>
      </c>
      <c r="V12" s="283">
        <v>3.6</v>
      </c>
      <c r="W12" s="283">
        <v>18</v>
      </c>
      <c r="X12" s="284">
        <v>0.81443298969072164</v>
      </c>
      <c r="Y12" s="285">
        <v>97</v>
      </c>
      <c r="Z12" s="330">
        <f>+SUM(Tabla1345667[[#This Row],[FITO KGR. DECOMISADO]:[ACUI KGR. DECOMISADO]])</f>
        <v>77.819999999999993</v>
      </c>
      <c r="AA12" s="254">
        <v>0.66666666666666663</v>
      </c>
      <c r="AB12" s="12" t="s">
        <v>41</v>
      </c>
      <c r="AC12" s="12" t="s">
        <v>41</v>
      </c>
      <c r="AD12" s="19"/>
      <c r="AE12" s="20"/>
      <c r="AF12" s="20"/>
      <c r="AG12" s="20"/>
      <c r="AH12" s="20"/>
    </row>
    <row r="13" spans="1:34" ht="114.75" customHeight="1" x14ac:dyDescent="0.25">
      <c r="A13" s="29" t="s">
        <v>34</v>
      </c>
      <c r="B13" s="29" t="s">
        <v>84</v>
      </c>
      <c r="C13" s="287" t="s">
        <v>102</v>
      </c>
      <c r="D13" s="29" t="s">
        <v>103</v>
      </c>
      <c r="E13" s="29" t="s">
        <v>104</v>
      </c>
      <c r="F13" s="29" t="s">
        <v>73</v>
      </c>
      <c r="G13" s="266">
        <v>42271</v>
      </c>
      <c r="H13" s="29" t="s">
        <v>105</v>
      </c>
      <c r="I13" s="29" t="s">
        <v>106</v>
      </c>
      <c r="J13" s="266">
        <v>43612</v>
      </c>
      <c r="K13" s="266">
        <v>44386</v>
      </c>
      <c r="L13" s="29" t="s">
        <v>107</v>
      </c>
      <c r="M13" s="249">
        <f t="shared" ca="1" si="0"/>
        <v>9</v>
      </c>
      <c r="N13" s="249">
        <f t="shared" ca="1" si="1"/>
        <v>5</v>
      </c>
      <c r="O13" s="249">
        <f t="shared" ca="1" si="1"/>
        <v>3</v>
      </c>
      <c r="P13" s="260">
        <v>387</v>
      </c>
      <c r="Q13" s="260">
        <v>229</v>
      </c>
      <c r="R13" s="260">
        <v>157</v>
      </c>
      <c r="S13" s="260">
        <v>1</v>
      </c>
      <c r="T13" s="261">
        <v>63.170000000000016</v>
      </c>
      <c r="U13" s="261">
        <v>60.022000000000006</v>
      </c>
      <c r="V13" s="261">
        <v>0.4</v>
      </c>
      <c r="W13" s="261">
        <v>5</v>
      </c>
      <c r="X13" s="267">
        <v>0.98724489795918369</v>
      </c>
      <c r="Y13" s="288">
        <v>392</v>
      </c>
      <c r="Z13" s="330">
        <f>+SUM(Tabla1345667[[#This Row],[FITO KGR. DECOMISADO]:[ACUI KGR. DECOMISADO]])</f>
        <v>123.59200000000003</v>
      </c>
      <c r="AA13" s="268">
        <v>0.96402877697841727</v>
      </c>
      <c r="AB13" s="268" t="s">
        <v>82</v>
      </c>
      <c r="AC13" s="268" t="s">
        <v>41</v>
      </c>
      <c r="AD13" s="43"/>
      <c r="AE13" s="36"/>
      <c r="AF13" s="36"/>
      <c r="AG13" s="36"/>
      <c r="AH13" s="36"/>
    </row>
    <row r="14" spans="1:34" ht="114.75" customHeight="1" x14ac:dyDescent="0.25">
      <c r="A14" s="12" t="s">
        <v>34</v>
      </c>
      <c r="B14" s="12" t="s">
        <v>84</v>
      </c>
      <c r="C14" s="287" t="s">
        <v>102</v>
      </c>
      <c r="D14" s="29" t="s">
        <v>108</v>
      </c>
      <c r="E14" s="29" t="s">
        <v>108</v>
      </c>
      <c r="F14" s="29" t="s">
        <v>109</v>
      </c>
      <c r="G14" s="266">
        <v>41609</v>
      </c>
      <c r="H14" s="29" t="s">
        <v>110</v>
      </c>
      <c r="I14" s="29" t="s">
        <v>55</v>
      </c>
      <c r="J14" s="266">
        <v>42723</v>
      </c>
      <c r="K14" s="266">
        <v>44186</v>
      </c>
      <c r="L14" s="29" t="s">
        <v>111</v>
      </c>
      <c r="M14" s="249">
        <f t="shared" ca="1" si="0"/>
        <v>11</v>
      </c>
      <c r="N14" s="249">
        <f t="shared" ca="1" si="1"/>
        <v>8</v>
      </c>
      <c r="O14" s="249">
        <f t="shared" ca="1" si="1"/>
        <v>4</v>
      </c>
      <c r="P14" s="260">
        <v>83</v>
      </c>
      <c r="Q14" s="260">
        <v>37</v>
      </c>
      <c r="R14" s="260">
        <v>46</v>
      </c>
      <c r="S14" s="260">
        <v>0</v>
      </c>
      <c r="T14" s="261">
        <v>16.350000000000001</v>
      </c>
      <c r="U14" s="261">
        <v>17.670000000000002</v>
      </c>
      <c r="V14" s="261">
        <v>0</v>
      </c>
      <c r="W14" s="261">
        <v>0</v>
      </c>
      <c r="X14" s="267">
        <v>1</v>
      </c>
      <c r="Y14" s="263">
        <v>83</v>
      </c>
      <c r="Z14" s="330">
        <f>+SUM(Tabla1345667[[#This Row],[FITO KGR. DECOMISADO]:[ACUI KGR. DECOMISADO]])</f>
        <v>34.020000000000003</v>
      </c>
      <c r="AA14" s="268">
        <v>0.86746987951807231</v>
      </c>
      <c r="AB14" s="29" t="s">
        <v>41</v>
      </c>
      <c r="AC14" s="29" t="s">
        <v>41</v>
      </c>
      <c r="AD14" s="43" t="s">
        <v>112</v>
      </c>
      <c r="AE14" s="36"/>
      <c r="AF14" s="36"/>
      <c r="AG14" s="36"/>
      <c r="AH14" s="36"/>
    </row>
    <row r="15" spans="1:34" ht="114.75" customHeight="1" x14ac:dyDescent="0.25">
      <c r="A15" s="29" t="s">
        <v>34</v>
      </c>
      <c r="B15" s="29" t="s">
        <v>84</v>
      </c>
      <c r="C15" s="287" t="s">
        <v>102</v>
      </c>
      <c r="D15" s="12" t="s">
        <v>113</v>
      </c>
      <c r="E15" s="12" t="s">
        <v>113</v>
      </c>
      <c r="F15" s="12" t="s">
        <v>114</v>
      </c>
      <c r="G15" s="248">
        <v>41518</v>
      </c>
      <c r="H15" s="12" t="s">
        <v>115</v>
      </c>
      <c r="I15" s="12" t="s">
        <v>116</v>
      </c>
      <c r="J15" s="248">
        <v>42709</v>
      </c>
      <c r="K15" s="248">
        <v>43815</v>
      </c>
      <c r="L15" s="12" t="s">
        <v>117</v>
      </c>
      <c r="M15" s="249">
        <f t="shared" ca="1" si="0"/>
        <v>11</v>
      </c>
      <c r="N15" s="249">
        <f t="shared" ca="1" si="1"/>
        <v>8</v>
      </c>
      <c r="O15" s="249">
        <f t="shared" ca="1" si="1"/>
        <v>5</v>
      </c>
      <c r="P15" s="282">
        <v>251</v>
      </c>
      <c r="Q15" s="282">
        <v>95</v>
      </c>
      <c r="R15" s="282">
        <v>156</v>
      </c>
      <c r="S15" s="282">
        <v>0</v>
      </c>
      <c r="T15" s="283">
        <v>20.71</v>
      </c>
      <c r="U15" s="283">
        <v>51.070000000000014</v>
      </c>
      <c r="V15" s="283">
        <v>0</v>
      </c>
      <c r="W15" s="283">
        <v>0</v>
      </c>
      <c r="X15" s="284">
        <v>1</v>
      </c>
      <c r="Y15" s="285">
        <v>251</v>
      </c>
      <c r="Z15" s="330">
        <f>+SUM(Tabla1345667[[#This Row],[FITO KGR. DECOMISADO]:[ACUI KGR. DECOMISADO]])</f>
        <v>71.780000000000015</v>
      </c>
      <c r="AA15" s="254">
        <v>0.90196078431372551</v>
      </c>
      <c r="AB15" s="12"/>
      <c r="AC15" s="12" t="s">
        <v>41</v>
      </c>
      <c r="AD15" s="19"/>
      <c r="AE15" s="20"/>
      <c r="AF15" s="20"/>
      <c r="AG15" s="20"/>
      <c r="AH15" s="20"/>
    </row>
    <row r="16" spans="1:34" ht="114.75" customHeight="1" x14ac:dyDescent="0.25">
      <c r="A16" s="29" t="s">
        <v>34</v>
      </c>
      <c r="B16" s="12" t="s">
        <v>84</v>
      </c>
      <c r="C16" s="287" t="s">
        <v>102</v>
      </c>
      <c r="D16" s="29" t="s">
        <v>118</v>
      </c>
      <c r="E16" s="29" t="s">
        <v>118</v>
      </c>
      <c r="F16" s="29" t="s">
        <v>119</v>
      </c>
      <c r="G16" s="266">
        <v>42776</v>
      </c>
      <c r="H16" s="29" t="s">
        <v>120</v>
      </c>
      <c r="I16" s="29" t="s">
        <v>121</v>
      </c>
      <c r="J16" s="266">
        <v>43234</v>
      </c>
      <c r="K16" s="266">
        <v>43770</v>
      </c>
      <c r="L16" s="29" t="s">
        <v>122</v>
      </c>
      <c r="M16" s="249">
        <f t="shared" ca="1" si="0"/>
        <v>7</v>
      </c>
      <c r="N16" s="249">
        <f t="shared" ca="1" si="1"/>
        <v>6</v>
      </c>
      <c r="O16" s="249">
        <f t="shared" ca="1" si="1"/>
        <v>5</v>
      </c>
      <c r="P16" s="260">
        <v>282</v>
      </c>
      <c r="Q16" s="260">
        <v>141</v>
      </c>
      <c r="R16" s="260">
        <v>141</v>
      </c>
      <c r="S16" s="260">
        <v>0</v>
      </c>
      <c r="T16" s="261">
        <v>48.120000000000012</v>
      </c>
      <c r="U16" s="261">
        <v>5111.92</v>
      </c>
      <c r="V16" s="261">
        <v>0</v>
      </c>
      <c r="W16" s="261">
        <v>0</v>
      </c>
      <c r="X16" s="267">
        <v>1</v>
      </c>
      <c r="Y16" s="263">
        <v>282</v>
      </c>
      <c r="Z16" s="330">
        <f>+SUM(Tabla1345667[[#This Row],[FITO KGR. DECOMISADO]:[ACUI KGR. DECOMISADO]])</f>
        <v>5160.04</v>
      </c>
      <c r="AA16" s="268">
        <v>0.98913043478260865</v>
      </c>
      <c r="AB16" s="29" t="s">
        <v>82</v>
      </c>
      <c r="AC16" s="29" t="s">
        <v>41</v>
      </c>
      <c r="AD16" s="43"/>
      <c r="AE16" s="36"/>
      <c r="AF16" s="55"/>
      <c r="AG16" s="36"/>
      <c r="AH16" s="36"/>
    </row>
    <row r="17" spans="1:34" ht="114.75" customHeight="1" x14ac:dyDescent="0.25">
      <c r="A17" s="12" t="s">
        <v>34</v>
      </c>
      <c r="B17" s="12" t="s">
        <v>84</v>
      </c>
      <c r="C17" s="287" t="s">
        <v>102</v>
      </c>
      <c r="D17" s="12" t="s">
        <v>125</v>
      </c>
      <c r="E17" s="12" t="s">
        <v>125</v>
      </c>
      <c r="F17" s="12" t="s">
        <v>119</v>
      </c>
      <c r="G17" s="248">
        <v>42567</v>
      </c>
      <c r="H17" s="12" t="s">
        <v>126</v>
      </c>
      <c r="I17" s="12" t="s">
        <v>127</v>
      </c>
      <c r="J17" s="248">
        <v>43234</v>
      </c>
      <c r="K17" s="248">
        <v>43815</v>
      </c>
      <c r="L17" s="12" t="s">
        <v>128</v>
      </c>
      <c r="M17" s="249">
        <f t="shared" ca="1" si="0"/>
        <v>8</v>
      </c>
      <c r="N17" s="249">
        <f t="shared" ca="1" si="1"/>
        <v>6</v>
      </c>
      <c r="O17" s="249">
        <f t="shared" ca="1" si="1"/>
        <v>5</v>
      </c>
      <c r="P17" s="282">
        <v>296</v>
      </c>
      <c r="Q17" s="282">
        <v>147</v>
      </c>
      <c r="R17" s="282">
        <v>149</v>
      </c>
      <c r="S17" s="282">
        <v>0</v>
      </c>
      <c r="T17" s="283">
        <v>55.430000000000014</v>
      </c>
      <c r="U17" s="283">
        <v>105.53000000000002</v>
      </c>
      <c r="V17" s="283">
        <v>0</v>
      </c>
      <c r="W17" s="283">
        <v>0</v>
      </c>
      <c r="X17" s="284">
        <v>1</v>
      </c>
      <c r="Y17" s="285">
        <v>296</v>
      </c>
      <c r="Z17" s="330">
        <f>+SUM(Tabla1345667[[#This Row],[FITO KGR. DECOMISADO]:[ACUI KGR. DECOMISADO]])</f>
        <v>160.96000000000004</v>
      </c>
      <c r="AA17" s="254">
        <v>0.98347107438016534</v>
      </c>
      <c r="AB17" s="12" t="s">
        <v>129</v>
      </c>
      <c r="AC17" s="12" t="s">
        <v>41</v>
      </c>
      <c r="AD17" s="19"/>
      <c r="AE17" s="20"/>
      <c r="AF17" s="20"/>
      <c r="AG17" s="20"/>
      <c r="AH17" s="20"/>
    </row>
    <row r="18" spans="1:34" ht="114.75" customHeight="1" x14ac:dyDescent="0.25">
      <c r="A18" s="29" t="s">
        <v>34</v>
      </c>
      <c r="B18" s="12" t="s">
        <v>84</v>
      </c>
      <c r="C18" s="287" t="s">
        <v>102</v>
      </c>
      <c r="D18" s="12" t="s">
        <v>130</v>
      </c>
      <c r="E18" s="12" t="s">
        <v>130</v>
      </c>
      <c r="F18" s="12" t="s">
        <v>131</v>
      </c>
      <c r="G18" s="248">
        <v>42567</v>
      </c>
      <c r="H18" s="12" t="s">
        <v>132</v>
      </c>
      <c r="I18" s="12" t="s">
        <v>133</v>
      </c>
      <c r="J18" s="248">
        <v>43234</v>
      </c>
      <c r="K18" s="248">
        <v>44529</v>
      </c>
      <c r="L18" s="12" t="s">
        <v>134</v>
      </c>
      <c r="M18" s="249">
        <f t="shared" ca="1" si="0"/>
        <v>8</v>
      </c>
      <c r="N18" s="249">
        <f t="shared" ref="N18:O81" ca="1" si="2">+(YEAR(TODAY())-YEAR(J18))</f>
        <v>6</v>
      </c>
      <c r="O18" s="249">
        <f t="shared" ca="1" si="2"/>
        <v>3</v>
      </c>
      <c r="P18" s="282">
        <v>93</v>
      </c>
      <c r="Q18" s="282">
        <v>38</v>
      </c>
      <c r="R18" s="282">
        <v>52</v>
      </c>
      <c r="S18" s="282">
        <v>3</v>
      </c>
      <c r="T18" s="283">
        <v>89.9</v>
      </c>
      <c r="U18" s="283">
        <v>157.53999999999996</v>
      </c>
      <c r="V18" s="283">
        <v>1.4</v>
      </c>
      <c r="W18" s="283">
        <v>0</v>
      </c>
      <c r="X18" s="284">
        <v>1</v>
      </c>
      <c r="Y18" s="285">
        <v>93</v>
      </c>
      <c r="Z18" s="330">
        <f>+SUM(Tabla1345667[[#This Row],[FITO KGR. DECOMISADO]:[ACUI KGR. DECOMISADO]])</f>
        <v>248.83999999999997</v>
      </c>
      <c r="AA18" s="254">
        <v>0.91919191919191923</v>
      </c>
      <c r="AB18" s="12" t="s">
        <v>41</v>
      </c>
      <c r="AC18" s="12" t="s">
        <v>41</v>
      </c>
      <c r="AD18" s="19"/>
      <c r="AE18" s="20"/>
      <c r="AF18" s="56"/>
      <c r="AG18" s="20"/>
      <c r="AH18" s="20"/>
    </row>
    <row r="19" spans="1:34" ht="114.75" customHeight="1" x14ac:dyDescent="0.25">
      <c r="A19" s="12" t="s">
        <v>34</v>
      </c>
      <c r="B19" s="29" t="s">
        <v>84</v>
      </c>
      <c r="C19" s="287" t="s">
        <v>102</v>
      </c>
      <c r="D19" s="12" t="s">
        <v>136</v>
      </c>
      <c r="E19" s="12" t="s">
        <v>136</v>
      </c>
      <c r="F19" s="12" t="s">
        <v>137</v>
      </c>
      <c r="G19" s="248">
        <v>42493</v>
      </c>
      <c r="H19" s="12" t="s">
        <v>138</v>
      </c>
      <c r="I19" s="12" t="s">
        <v>121</v>
      </c>
      <c r="J19" s="248">
        <v>43367</v>
      </c>
      <c r="K19" s="248">
        <v>43367</v>
      </c>
      <c r="L19" s="12" t="s">
        <v>139</v>
      </c>
      <c r="M19" s="249">
        <f t="shared" ca="1" si="0"/>
        <v>8</v>
      </c>
      <c r="N19" s="249">
        <f t="shared" ca="1" si="2"/>
        <v>6</v>
      </c>
      <c r="O19" s="249">
        <f t="shared" ca="1" si="2"/>
        <v>6</v>
      </c>
      <c r="P19" s="282">
        <v>253</v>
      </c>
      <c r="Q19" s="282">
        <v>109</v>
      </c>
      <c r="R19" s="282">
        <v>144</v>
      </c>
      <c r="S19" s="282">
        <v>0</v>
      </c>
      <c r="T19" s="283">
        <v>32.380000000000003</v>
      </c>
      <c r="U19" s="283">
        <v>61.95</v>
      </c>
      <c r="V19" s="283">
        <v>0</v>
      </c>
      <c r="W19" s="283">
        <v>20</v>
      </c>
      <c r="X19" s="284">
        <v>0.92673992673992678</v>
      </c>
      <c r="Y19" s="285">
        <v>273</v>
      </c>
      <c r="Z19" s="330">
        <f>+SUM(Tabla1345667[[#This Row],[FITO KGR. DECOMISADO]:[ACUI KGR. DECOMISADO]])</f>
        <v>94.330000000000013</v>
      </c>
      <c r="AA19" s="254">
        <v>0.96932515337423308</v>
      </c>
      <c r="AB19" s="12" t="s">
        <v>82</v>
      </c>
      <c r="AC19" s="12" t="s">
        <v>82</v>
      </c>
      <c r="AD19" s="19" t="s">
        <v>140</v>
      </c>
      <c r="AE19" s="20"/>
      <c r="AF19" s="20"/>
      <c r="AG19" s="20"/>
      <c r="AH19" s="20"/>
    </row>
    <row r="20" spans="1:34" ht="114.75" customHeight="1" x14ac:dyDescent="0.25">
      <c r="A20" s="12" t="s">
        <v>34</v>
      </c>
      <c r="B20" s="12" t="s">
        <v>84</v>
      </c>
      <c r="C20" s="287" t="s">
        <v>102</v>
      </c>
      <c r="D20" s="29" t="s">
        <v>141</v>
      </c>
      <c r="E20" s="29" t="s">
        <v>141</v>
      </c>
      <c r="F20" s="29" t="s">
        <v>142</v>
      </c>
      <c r="G20" s="266">
        <v>42462</v>
      </c>
      <c r="H20" s="29" t="s">
        <v>143</v>
      </c>
      <c r="I20" s="29" t="s">
        <v>64</v>
      </c>
      <c r="J20" s="266">
        <v>43451</v>
      </c>
      <c r="K20" s="266">
        <v>43770</v>
      </c>
      <c r="L20" s="29" t="s">
        <v>144</v>
      </c>
      <c r="M20" s="249">
        <f t="shared" ca="1" si="0"/>
        <v>8</v>
      </c>
      <c r="N20" s="249">
        <f t="shared" ca="1" si="2"/>
        <v>6</v>
      </c>
      <c r="O20" s="249">
        <f t="shared" ca="1" si="2"/>
        <v>5</v>
      </c>
      <c r="P20" s="260">
        <v>270</v>
      </c>
      <c r="Q20" s="260">
        <v>131</v>
      </c>
      <c r="R20" s="260">
        <v>135</v>
      </c>
      <c r="S20" s="260">
        <v>4</v>
      </c>
      <c r="T20" s="261">
        <v>73.679999999999993</v>
      </c>
      <c r="U20" s="261">
        <v>70.542000000000016</v>
      </c>
      <c r="V20" s="261">
        <v>0</v>
      </c>
      <c r="W20" s="261">
        <v>3</v>
      </c>
      <c r="X20" s="267">
        <v>0.98901098901098905</v>
      </c>
      <c r="Y20" s="263">
        <v>273</v>
      </c>
      <c r="Z20" s="330">
        <f>+SUM(Tabla1345667[[#This Row],[FITO KGR. DECOMISADO]:[ACUI KGR. DECOMISADO]])</f>
        <v>144.22200000000001</v>
      </c>
      <c r="AA20" s="268">
        <v>0.98692810457516345</v>
      </c>
      <c r="AB20" s="29" t="s">
        <v>41</v>
      </c>
      <c r="AC20" s="29" t="s">
        <v>41</v>
      </c>
      <c r="AD20" s="43" t="s">
        <v>145</v>
      </c>
      <c r="AE20" s="36"/>
      <c r="AF20" s="55"/>
      <c r="AG20" s="36"/>
      <c r="AH20" s="36"/>
    </row>
    <row r="21" spans="1:34" ht="114.75" customHeight="1" x14ac:dyDescent="0.25">
      <c r="A21" s="29" t="s">
        <v>34</v>
      </c>
      <c r="B21" s="12" t="s">
        <v>84</v>
      </c>
      <c r="C21" s="287" t="s">
        <v>102</v>
      </c>
      <c r="D21" s="12" t="s">
        <v>147</v>
      </c>
      <c r="E21" s="12" t="s">
        <v>147</v>
      </c>
      <c r="F21" s="12" t="s">
        <v>148</v>
      </c>
      <c r="G21" s="248">
        <v>42908</v>
      </c>
      <c r="H21" s="12" t="s">
        <v>149</v>
      </c>
      <c r="I21" s="12" t="s">
        <v>95</v>
      </c>
      <c r="J21" s="248">
        <v>43094</v>
      </c>
      <c r="K21" s="248">
        <v>43367</v>
      </c>
      <c r="L21" s="12" t="s">
        <v>150</v>
      </c>
      <c r="M21" s="249">
        <f t="shared" ca="1" si="0"/>
        <v>7</v>
      </c>
      <c r="N21" s="249">
        <f t="shared" ca="1" si="2"/>
        <v>7</v>
      </c>
      <c r="O21" s="249">
        <f t="shared" ca="1" si="2"/>
        <v>6</v>
      </c>
      <c r="P21" s="282">
        <v>124</v>
      </c>
      <c r="Q21" s="282">
        <v>43</v>
      </c>
      <c r="R21" s="282">
        <v>81</v>
      </c>
      <c r="S21" s="282">
        <v>0</v>
      </c>
      <c r="T21" s="283">
        <v>19.48</v>
      </c>
      <c r="U21" s="283">
        <v>17.829999999999998</v>
      </c>
      <c r="V21" s="283">
        <v>0</v>
      </c>
      <c r="W21" s="283">
        <v>3</v>
      </c>
      <c r="X21" s="284">
        <v>0.97637795275590555</v>
      </c>
      <c r="Y21" s="285">
        <v>127</v>
      </c>
      <c r="Z21" s="330">
        <f>+SUM(Tabla1345667[[#This Row],[FITO KGR. DECOMISADO]:[ACUI KGR. DECOMISADO]])</f>
        <v>37.31</v>
      </c>
      <c r="AA21" s="254">
        <v>0.98235294117647054</v>
      </c>
      <c r="AB21" s="12" t="s">
        <v>41</v>
      </c>
      <c r="AC21" s="12" t="s">
        <v>41</v>
      </c>
      <c r="AD21" s="19"/>
      <c r="AE21" s="20"/>
      <c r="AF21" s="20"/>
      <c r="AG21" s="20"/>
      <c r="AH21" s="20"/>
    </row>
    <row r="22" spans="1:34" ht="114.75" customHeight="1" x14ac:dyDescent="0.25">
      <c r="A22" s="12" t="s">
        <v>34</v>
      </c>
      <c r="B22" s="29" t="s">
        <v>84</v>
      </c>
      <c r="C22" s="287" t="s">
        <v>102</v>
      </c>
      <c r="D22" s="12" t="s">
        <v>151</v>
      </c>
      <c r="E22" s="12" t="s">
        <v>151</v>
      </c>
      <c r="F22" s="12" t="s">
        <v>152</v>
      </c>
      <c r="G22" s="248">
        <v>43973</v>
      </c>
      <c r="H22" s="12" t="s">
        <v>153</v>
      </c>
      <c r="I22" s="12" t="s">
        <v>55</v>
      </c>
      <c r="J22" s="248">
        <v>44536</v>
      </c>
      <c r="K22" s="248">
        <v>44536</v>
      </c>
      <c r="L22" s="12" t="s">
        <v>154</v>
      </c>
      <c r="M22" s="249">
        <f t="shared" ca="1" si="0"/>
        <v>4</v>
      </c>
      <c r="N22" s="249">
        <f t="shared" ca="1" si="2"/>
        <v>3</v>
      </c>
      <c r="O22" s="249">
        <f t="shared" ca="1" si="2"/>
        <v>3</v>
      </c>
      <c r="P22" s="282">
        <v>196</v>
      </c>
      <c r="Q22" s="282">
        <v>71</v>
      </c>
      <c r="R22" s="282">
        <v>125</v>
      </c>
      <c r="S22" s="282">
        <v>0</v>
      </c>
      <c r="T22" s="283">
        <v>34.749999999999993</v>
      </c>
      <c r="U22" s="283">
        <v>72.23</v>
      </c>
      <c r="V22" s="283">
        <v>0</v>
      </c>
      <c r="W22" s="283">
        <v>26</v>
      </c>
      <c r="X22" s="284">
        <v>0.88288288288288286</v>
      </c>
      <c r="Y22" s="285">
        <v>222</v>
      </c>
      <c r="Z22" s="330">
        <f>+SUM(Tabla1345667[[#This Row],[FITO KGR. DECOMISADO]:[ACUI KGR. DECOMISADO]])</f>
        <v>106.97999999999999</v>
      </c>
      <c r="AA22" s="254">
        <v>0.89204545454545459</v>
      </c>
      <c r="AB22" s="12" t="s">
        <v>41</v>
      </c>
      <c r="AC22" s="12" t="s">
        <v>41</v>
      </c>
      <c r="AD22" s="19"/>
      <c r="AE22" s="20"/>
      <c r="AF22" s="20"/>
      <c r="AG22" s="20"/>
      <c r="AH22" s="20"/>
    </row>
    <row r="23" spans="1:34" s="289" customFormat="1" ht="114.75" customHeight="1" x14ac:dyDescent="0.25">
      <c r="A23" s="29" t="s">
        <v>34</v>
      </c>
      <c r="B23" s="12" t="s">
        <v>84</v>
      </c>
      <c r="C23" s="287" t="s">
        <v>102</v>
      </c>
      <c r="D23" s="29" t="s">
        <v>155</v>
      </c>
      <c r="E23" s="29" t="s">
        <v>155</v>
      </c>
      <c r="F23" s="29" t="s">
        <v>152</v>
      </c>
      <c r="G23" s="266">
        <v>43372</v>
      </c>
      <c r="H23" s="29" t="s">
        <v>156</v>
      </c>
      <c r="I23" s="29" t="s">
        <v>55</v>
      </c>
      <c r="J23" s="266">
        <v>44536</v>
      </c>
      <c r="K23" s="266">
        <v>44536</v>
      </c>
      <c r="L23" s="29" t="s">
        <v>157</v>
      </c>
      <c r="M23" s="249">
        <f t="shared" ca="1" si="0"/>
        <v>6</v>
      </c>
      <c r="N23" s="249">
        <f t="shared" ca="1" si="2"/>
        <v>3</v>
      </c>
      <c r="O23" s="249">
        <f t="shared" ca="1" si="2"/>
        <v>3</v>
      </c>
      <c r="P23" s="260">
        <v>243</v>
      </c>
      <c r="Q23" s="260">
        <v>77</v>
      </c>
      <c r="R23" s="260">
        <v>166</v>
      </c>
      <c r="S23" s="260">
        <v>0</v>
      </c>
      <c r="T23" s="261">
        <v>19.900000000000006</v>
      </c>
      <c r="U23" s="261">
        <v>44.76</v>
      </c>
      <c r="V23" s="261">
        <v>0</v>
      </c>
      <c r="W23" s="261">
        <v>5</v>
      </c>
      <c r="X23" s="267">
        <v>0.97983870967741937</v>
      </c>
      <c r="Y23" s="263">
        <v>248</v>
      </c>
      <c r="Z23" s="330">
        <f>+SUM(Tabla1345667[[#This Row],[FITO KGR. DECOMISADO]:[ACUI KGR. DECOMISADO]])</f>
        <v>64.66</v>
      </c>
      <c r="AA23" s="268">
        <v>0.98207885304659504</v>
      </c>
      <c r="AB23" s="29" t="s">
        <v>41</v>
      </c>
      <c r="AC23" s="29" t="s">
        <v>41</v>
      </c>
      <c r="AD23" s="43"/>
      <c r="AE23" s="36"/>
      <c r="AF23" s="36"/>
      <c r="AG23" s="36"/>
      <c r="AH23" s="36"/>
    </row>
    <row r="24" spans="1:34" ht="114.75" customHeight="1" x14ac:dyDescent="0.25">
      <c r="A24" s="12" t="s">
        <v>34</v>
      </c>
      <c r="B24" s="29" t="s">
        <v>84</v>
      </c>
      <c r="C24" s="287" t="s">
        <v>102</v>
      </c>
      <c r="D24" s="12" t="s">
        <v>158</v>
      </c>
      <c r="E24" s="12" t="s">
        <v>158</v>
      </c>
      <c r="F24" s="12" t="s">
        <v>159</v>
      </c>
      <c r="G24" s="248">
        <v>43987</v>
      </c>
      <c r="H24" s="12" t="s">
        <v>160</v>
      </c>
      <c r="I24" s="12" t="s">
        <v>55</v>
      </c>
      <c r="J24" s="248">
        <v>44403</v>
      </c>
      <c r="K24" s="248">
        <v>44403</v>
      </c>
      <c r="L24" s="12" t="s">
        <v>161</v>
      </c>
      <c r="M24" s="249">
        <f t="shared" ca="1" si="0"/>
        <v>4</v>
      </c>
      <c r="N24" s="249">
        <f t="shared" ca="1" si="2"/>
        <v>3</v>
      </c>
      <c r="O24" s="249">
        <f t="shared" ca="1" si="2"/>
        <v>3</v>
      </c>
      <c r="P24" s="282">
        <v>369</v>
      </c>
      <c r="Q24" s="282">
        <v>204</v>
      </c>
      <c r="R24" s="282">
        <v>164</v>
      </c>
      <c r="S24" s="282">
        <v>1</v>
      </c>
      <c r="T24" s="283">
        <v>112.40000000000002</v>
      </c>
      <c r="U24" s="283">
        <v>101.82000000000002</v>
      </c>
      <c r="V24" s="283">
        <v>0.31</v>
      </c>
      <c r="W24" s="283">
        <v>5</v>
      </c>
      <c r="X24" s="284">
        <v>0.9866310160427807</v>
      </c>
      <c r="Y24" s="285">
        <v>374</v>
      </c>
      <c r="Z24" s="330">
        <f>+SUM(Tabla1345667[[#This Row],[FITO KGR. DECOMISADO]:[ACUI KGR. DECOMISADO]])</f>
        <v>214.53000000000003</v>
      </c>
      <c r="AA24" s="254">
        <v>1</v>
      </c>
      <c r="AB24" s="12" t="s">
        <v>162</v>
      </c>
      <c r="AC24" s="12" t="s">
        <v>41</v>
      </c>
      <c r="AD24" s="19"/>
      <c r="AE24" s="20"/>
      <c r="AF24" s="20"/>
      <c r="AG24" s="20"/>
      <c r="AH24" s="20"/>
    </row>
    <row r="25" spans="1:34" ht="114.75" customHeight="1" x14ac:dyDescent="0.25">
      <c r="A25" s="29" t="s">
        <v>34</v>
      </c>
      <c r="B25" s="29" t="s">
        <v>84</v>
      </c>
      <c r="C25" s="287" t="s">
        <v>102</v>
      </c>
      <c r="D25" s="29" t="s">
        <v>164</v>
      </c>
      <c r="E25" s="29" t="s">
        <v>164</v>
      </c>
      <c r="F25" s="29" t="s">
        <v>152</v>
      </c>
      <c r="G25" s="266">
        <v>43909</v>
      </c>
      <c r="H25" s="29" t="s">
        <v>165</v>
      </c>
      <c r="I25" s="29" t="s">
        <v>55</v>
      </c>
      <c r="J25" s="266">
        <v>44515</v>
      </c>
      <c r="K25" s="266">
        <v>44515</v>
      </c>
      <c r="L25" s="29" t="s">
        <v>166</v>
      </c>
      <c r="M25" s="249">
        <f t="shared" ca="1" si="0"/>
        <v>4</v>
      </c>
      <c r="N25" s="249">
        <f t="shared" ca="1" si="2"/>
        <v>3</v>
      </c>
      <c r="O25" s="249">
        <f t="shared" ca="1" si="2"/>
        <v>3</v>
      </c>
      <c r="P25" s="260">
        <v>304</v>
      </c>
      <c r="Q25" s="260">
        <v>83</v>
      </c>
      <c r="R25" s="260">
        <v>221</v>
      </c>
      <c r="S25" s="260">
        <v>0</v>
      </c>
      <c r="T25" s="261">
        <v>24.72</v>
      </c>
      <c r="U25" s="261">
        <v>73.950000000000017</v>
      </c>
      <c r="V25" s="261">
        <v>0</v>
      </c>
      <c r="W25" s="261">
        <v>0</v>
      </c>
      <c r="X25" s="267">
        <v>1</v>
      </c>
      <c r="Y25" s="263">
        <v>304</v>
      </c>
      <c r="Z25" s="330">
        <f>+SUM(Tabla1345667[[#This Row],[FITO KGR. DECOMISADO]:[ACUI KGR. DECOMISADO]])</f>
        <v>98.670000000000016</v>
      </c>
      <c r="AA25" s="268">
        <v>0.77142857142857146</v>
      </c>
      <c r="AB25" s="29" t="s">
        <v>41</v>
      </c>
      <c r="AC25" s="29" t="s">
        <v>41</v>
      </c>
      <c r="AD25" s="43"/>
      <c r="AE25" s="36"/>
      <c r="AF25" s="55"/>
      <c r="AG25" s="36"/>
      <c r="AH25" s="36"/>
    </row>
    <row r="26" spans="1:34" ht="114.75" customHeight="1" x14ac:dyDescent="0.25">
      <c r="A26" s="12" t="s">
        <v>34</v>
      </c>
      <c r="B26" s="29" t="s">
        <v>84</v>
      </c>
      <c r="C26" s="287" t="s">
        <v>168</v>
      </c>
      <c r="D26" s="29" t="s">
        <v>169</v>
      </c>
      <c r="E26" s="29" t="s">
        <v>169</v>
      </c>
      <c r="F26" s="29" t="s">
        <v>170</v>
      </c>
      <c r="G26" s="266">
        <v>42860</v>
      </c>
      <c r="H26" s="29" t="s">
        <v>171</v>
      </c>
      <c r="I26" s="29" t="s">
        <v>55</v>
      </c>
      <c r="J26" s="266">
        <v>43367</v>
      </c>
      <c r="K26" s="266">
        <v>44185</v>
      </c>
      <c r="L26" s="29" t="s">
        <v>172</v>
      </c>
      <c r="M26" s="249">
        <f t="shared" ca="1" si="0"/>
        <v>7</v>
      </c>
      <c r="N26" s="249">
        <f t="shared" ca="1" si="2"/>
        <v>6</v>
      </c>
      <c r="O26" s="249">
        <f t="shared" ca="1" si="2"/>
        <v>4</v>
      </c>
      <c r="P26" s="260">
        <v>39</v>
      </c>
      <c r="Q26" s="260">
        <v>14</v>
      </c>
      <c r="R26" s="260">
        <v>25</v>
      </c>
      <c r="S26" s="260">
        <v>0</v>
      </c>
      <c r="T26" s="261">
        <v>10.579999999999998</v>
      </c>
      <c r="U26" s="261">
        <v>22.279999999999994</v>
      </c>
      <c r="V26" s="261">
        <v>0</v>
      </c>
      <c r="W26" s="261">
        <v>22</v>
      </c>
      <c r="X26" s="267">
        <v>0.63934426229508201</v>
      </c>
      <c r="Y26" s="263">
        <v>61</v>
      </c>
      <c r="Z26" s="330">
        <f>+SUM(Tabla1345667[[#This Row],[FITO KGR. DECOMISADO]:[ACUI KGR. DECOMISADO]])</f>
        <v>32.859999999999992</v>
      </c>
      <c r="AA26" s="268">
        <v>0.75384615384615383</v>
      </c>
      <c r="AB26" s="29" t="s">
        <v>129</v>
      </c>
      <c r="AC26" s="29" t="s">
        <v>41</v>
      </c>
      <c r="AD26" s="43"/>
      <c r="AE26" s="36"/>
      <c r="AF26" s="36"/>
      <c r="AG26" s="36"/>
      <c r="AH26" s="36"/>
    </row>
    <row r="27" spans="1:34" ht="114.75" customHeight="1" x14ac:dyDescent="0.25">
      <c r="A27" s="29" t="s">
        <v>34</v>
      </c>
      <c r="B27" s="29" t="s">
        <v>84</v>
      </c>
      <c r="C27" s="287" t="s">
        <v>173</v>
      </c>
      <c r="D27" s="29" t="s">
        <v>174</v>
      </c>
      <c r="E27" s="29" t="s">
        <v>174</v>
      </c>
      <c r="F27" s="29" t="s">
        <v>175</v>
      </c>
      <c r="G27" s="266">
        <v>43319</v>
      </c>
      <c r="H27" s="29" t="s">
        <v>176</v>
      </c>
      <c r="I27" s="29" t="s">
        <v>177</v>
      </c>
      <c r="J27" s="266">
        <v>44186</v>
      </c>
      <c r="K27" s="266">
        <v>44186</v>
      </c>
      <c r="L27" s="29" t="s">
        <v>178</v>
      </c>
      <c r="M27" s="249">
        <f t="shared" ca="1" si="0"/>
        <v>6</v>
      </c>
      <c r="N27" s="249">
        <f t="shared" ca="1" si="2"/>
        <v>4</v>
      </c>
      <c r="O27" s="249">
        <f t="shared" ca="1" si="2"/>
        <v>4</v>
      </c>
      <c r="P27" s="260">
        <v>198</v>
      </c>
      <c r="Q27" s="260">
        <v>85</v>
      </c>
      <c r="R27" s="260">
        <v>113</v>
      </c>
      <c r="S27" s="260">
        <v>0</v>
      </c>
      <c r="T27" s="261">
        <v>36.14</v>
      </c>
      <c r="U27" s="261">
        <v>98.74</v>
      </c>
      <c r="V27" s="261">
        <v>0</v>
      </c>
      <c r="W27" s="261">
        <v>0</v>
      </c>
      <c r="X27" s="267">
        <v>1</v>
      </c>
      <c r="Y27" s="263">
        <v>198</v>
      </c>
      <c r="Z27" s="330">
        <f>+SUM(Tabla1345667[[#This Row],[FITO KGR. DECOMISADO]:[ACUI KGR. DECOMISADO]])</f>
        <v>134.88</v>
      </c>
      <c r="AA27" s="268">
        <v>0.98194945848375448</v>
      </c>
      <c r="AB27" s="29" t="s">
        <v>129</v>
      </c>
      <c r="AC27" s="29" t="s">
        <v>82</v>
      </c>
      <c r="AD27" s="43" t="s">
        <v>179</v>
      </c>
      <c r="AE27" s="36"/>
      <c r="AF27" s="36"/>
      <c r="AG27" s="36"/>
      <c r="AH27" s="36"/>
    </row>
    <row r="28" spans="1:34" ht="114.75" customHeight="1" x14ac:dyDescent="0.25">
      <c r="A28" s="320" t="s">
        <v>34</v>
      </c>
      <c r="B28" s="320" t="s">
        <v>84</v>
      </c>
      <c r="C28" s="320" t="s">
        <v>102</v>
      </c>
      <c r="D28" s="292" t="s">
        <v>181</v>
      </c>
      <c r="E28" s="40" t="s">
        <v>181</v>
      </c>
      <c r="F28" s="29" t="s">
        <v>182</v>
      </c>
      <c r="G28" s="266">
        <v>41092</v>
      </c>
      <c r="H28" s="29" t="s">
        <v>183</v>
      </c>
      <c r="I28" s="29" t="s">
        <v>121</v>
      </c>
      <c r="J28" s="266">
        <v>42037</v>
      </c>
      <c r="K28" s="266">
        <v>44851</v>
      </c>
      <c r="L28" s="29" t="s">
        <v>184</v>
      </c>
      <c r="M28" s="249">
        <f t="shared" ca="1" si="0"/>
        <v>12</v>
      </c>
      <c r="N28" s="249">
        <f t="shared" ca="1" si="2"/>
        <v>9</v>
      </c>
      <c r="O28" s="249">
        <f t="shared" ca="1" si="2"/>
        <v>2</v>
      </c>
      <c r="P28" s="260">
        <v>0</v>
      </c>
      <c r="Q28" s="260"/>
      <c r="R28" s="260"/>
      <c r="S28" s="260"/>
      <c r="T28" s="261">
        <v>0</v>
      </c>
      <c r="U28" s="261">
        <v>0</v>
      </c>
      <c r="V28" s="261">
        <v>0</v>
      </c>
      <c r="W28" s="261">
        <v>0</v>
      </c>
      <c r="X28" s="262">
        <v>0</v>
      </c>
      <c r="Y28" s="263">
        <v>0</v>
      </c>
      <c r="Z28" s="331">
        <f>+SUM(Tabla1345667[[#This Row],[FITO KGR. DECOMISADO]:[ACUI KGR. DECOMISADO]])</f>
        <v>0</v>
      </c>
      <c r="AA28" s="265"/>
      <c r="AB28" s="265"/>
      <c r="AC28" s="265"/>
      <c r="AD28" s="204" t="s">
        <v>463</v>
      </c>
      <c r="AE28" s="36"/>
      <c r="AF28" s="36"/>
      <c r="AG28" s="36"/>
      <c r="AH28" s="36"/>
    </row>
    <row r="29" spans="1:34" ht="114.75" customHeight="1" x14ac:dyDescent="0.25">
      <c r="A29" s="12" t="s">
        <v>34</v>
      </c>
      <c r="B29" s="12" t="s">
        <v>185</v>
      </c>
      <c r="C29" s="247" t="s">
        <v>186</v>
      </c>
      <c r="D29" s="12" t="s">
        <v>187</v>
      </c>
      <c r="E29" s="12" t="s">
        <v>187</v>
      </c>
      <c r="F29" s="12" t="s">
        <v>188</v>
      </c>
      <c r="G29" s="248">
        <v>41807</v>
      </c>
      <c r="H29" s="12" t="s">
        <v>189</v>
      </c>
      <c r="I29" s="12" t="s">
        <v>95</v>
      </c>
      <c r="J29" s="248">
        <v>42723</v>
      </c>
      <c r="K29" s="248">
        <v>42723</v>
      </c>
      <c r="L29" s="12" t="s">
        <v>190</v>
      </c>
      <c r="M29" s="249">
        <f t="shared" ca="1" si="0"/>
        <v>10</v>
      </c>
      <c r="N29" s="249">
        <f t="shared" ca="1" si="2"/>
        <v>8</v>
      </c>
      <c r="O29" s="249">
        <f t="shared" ca="1" si="2"/>
        <v>8</v>
      </c>
      <c r="P29" s="282">
        <v>1</v>
      </c>
      <c r="Q29" s="282">
        <v>1</v>
      </c>
      <c r="R29" s="282">
        <v>0</v>
      </c>
      <c r="S29" s="282">
        <v>0</v>
      </c>
      <c r="T29" s="283">
        <v>0</v>
      </c>
      <c r="U29" s="283">
        <v>0</v>
      </c>
      <c r="V29" s="283">
        <v>0</v>
      </c>
      <c r="W29" s="283">
        <v>0</v>
      </c>
      <c r="X29" s="284">
        <v>1</v>
      </c>
      <c r="Y29" s="285">
        <v>1</v>
      </c>
      <c r="Z29" s="330">
        <f>+SUM(Tabla1345667[[#This Row],[FITO KGR. DECOMISADO]:[ACUI KGR. DECOMISADO]])</f>
        <v>0</v>
      </c>
      <c r="AA29" s="254">
        <v>1</v>
      </c>
      <c r="AB29" s="12" t="s">
        <v>41</v>
      </c>
      <c r="AC29" s="12" t="s">
        <v>41</v>
      </c>
      <c r="AD29" s="19"/>
      <c r="AE29" s="20"/>
      <c r="AF29" s="20"/>
      <c r="AG29" s="20"/>
      <c r="AH29" s="20"/>
    </row>
    <row r="30" spans="1:34" ht="114.75" customHeight="1" x14ac:dyDescent="0.25">
      <c r="A30" s="292" t="s">
        <v>34</v>
      </c>
      <c r="B30" s="292" t="s">
        <v>185</v>
      </c>
      <c r="C30" s="321" t="s">
        <v>192</v>
      </c>
      <c r="D30" s="292" t="s">
        <v>193</v>
      </c>
      <c r="E30" s="29" t="s">
        <v>193</v>
      </c>
      <c r="F30" s="29" t="s">
        <v>194</v>
      </c>
      <c r="G30" s="266">
        <v>42827</v>
      </c>
      <c r="H30" s="29" t="s">
        <v>195</v>
      </c>
      <c r="I30" s="29" t="s">
        <v>196</v>
      </c>
      <c r="J30" s="266">
        <v>43451</v>
      </c>
      <c r="K30" s="266">
        <v>43451</v>
      </c>
      <c r="L30" s="29" t="s">
        <v>197</v>
      </c>
      <c r="M30" s="249">
        <f t="shared" ca="1" si="0"/>
        <v>7</v>
      </c>
      <c r="N30" s="249">
        <f t="shared" ca="1" si="2"/>
        <v>6</v>
      </c>
      <c r="O30" s="249">
        <f t="shared" ca="1" si="2"/>
        <v>6</v>
      </c>
      <c r="P30" s="260"/>
      <c r="Q30" s="260"/>
      <c r="R30" s="260"/>
      <c r="S30" s="260"/>
      <c r="T30" s="261"/>
      <c r="U30" s="261"/>
      <c r="V30" s="261"/>
      <c r="W30" s="261"/>
      <c r="X30" s="267"/>
      <c r="Y30" s="263"/>
      <c r="Z30" s="330">
        <f>+SUM(Tabla1345667[[#This Row],[FITO KGR. DECOMISADO]:[ACUI KGR. DECOMISADO]])</f>
        <v>0</v>
      </c>
      <c r="AA30" s="268">
        <v>0.8928571428571429</v>
      </c>
      <c r="AB30" s="29" t="s">
        <v>41</v>
      </c>
      <c r="AC30" s="29" t="s">
        <v>41</v>
      </c>
      <c r="AD30" s="43"/>
      <c r="AE30" s="36"/>
      <c r="AF30" s="36"/>
      <c r="AG30" s="36"/>
      <c r="AH30" s="36"/>
    </row>
    <row r="31" spans="1:34" ht="114.75" customHeight="1" x14ac:dyDescent="0.25">
      <c r="A31" s="12" t="s">
        <v>34</v>
      </c>
      <c r="B31" s="12" t="s">
        <v>198</v>
      </c>
      <c r="C31" s="247" t="s">
        <v>199</v>
      </c>
      <c r="D31" s="12" t="s">
        <v>200</v>
      </c>
      <c r="E31" s="12" t="s">
        <v>200</v>
      </c>
      <c r="F31" s="12" t="s">
        <v>201</v>
      </c>
      <c r="G31" s="248">
        <v>43310</v>
      </c>
      <c r="H31" s="12" t="s">
        <v>202</v>
      </c>
      <c r="I31" s="12" t="s">
        <v>203</v>
      </c>
      <c r="J31" s="248">
        <v>44088</v>
      </c>
      <c r="K31" s="248">
        <v>44373</v>
      </c>
      <c r="L31" s="12" t="s">
        <v>204</v>
      </c>
      <c r="M31" s="249">
        <f t="shared" ca="1" si="0"/>
        <v>6</v>
      </c>
      <c r="N31" s="249">
        <f t="shared" ca="1" si="2"/>
        <v>4</v>
      </c>
      <c r="O31" s="249">
        <f t="shared" ca="1" si="2"/>
        <v>3</v>
      </c>
      <c r="P31" s="282">
        <v>55</v>
      </c>
      <c r="Q31" s="282">
        <v>40</v>
      </c>
      <c r="R31" s="282">
        <v>15</v>
      </c>
      <c r="S31" s="282">
        <v>0</v>
      </c>
      <c r="T31" s="283">
        <v>229.99999999999994</v>
      </c>
      <c r="U31" s="283">
        <v>26.5</v>
      </c>
      <c r="V31" s="283">
        <v>0</v>
      </c>
      <c r="W31" s="283">
        <v>3</v>
      </c>
      <c r="X31" s="284">
        <v>0.94827586206896552</v>
      </c>
      <c r="Y31" s="285">
        <v>58</v>
      </c>
      <c r="Z31" s="330">
        <f>+SUM(Tabla1345667[[#This Row],[FITO KGR. DECOMISADO]:[ACUI KGR. DECOMISADO]])</f>
        <v>256.49999999999994</v>
      </c>
      <c r="AA31" s="254">
        <v>0.98</v>
      </c>
      <c r="AB31" s="12" t="s">
        <v>41</v>
      </c>
      <c r="AC31" s="12" t="s">
        <v>41</v>
      </c>
      <c r="AD31" s="19"/>
      <c r="AE31" s="56" t="s">
        <v>448</v>
      </c>
      <c r="AF31" s="56" t="s">
        <v>449</v>
      </c>
      <c r="AG31" s="20"/>
      <c r="AH31" s="20"/>
    </row>
    <row r="32" spans="1:34" ht="114.75" customHeight="1" x14ac:dyDescent="0.25">
      <c r="A32" s="29" t="s">
        <v>34</v>
      </c>
      <c r="B32" s="12" t="s">
        <v>198</v>
      </c>
      <c r="C32" s="247" t="s">
        <v>199</v>
      </c>
      <c r="D32" s="12" t="s">
        <v>205</v>
      </c>
      <c r="E32" s="12" t="s">
        <v>205</v>
      </c>
      <c r="F32" s="12" t="s">
        <v>159</v>
      </c>
      <c r="G32" s="248">
        <v>43879</v>
      </c>
      <c r="H32" s="12" t="s">
        <v>206</v>
      </c>
      <c r="I32" s="12" t="s">
        <v>207</v>
      </c>
      <c r="J32" s="248">
        <v>44403</v>
      </c>
      <c r="K32" s="248">
        <v>44403</v>
      </c>
      <c r="L32" s="12" t="s">
        <v>208</v>
      </c>
      <c r="M32" s="249">
        <f t="shared" ca="1" si="0"/>
        <v>4</v>
      </c>
      <c r="N32" s="249">
        <f t="shared" ca="1" si="2"/>
        <v>3</v>
      </c>
      <c r="O32" s="249">
        <f t="shared" ca="1" si="2"/>
        <v>3</v>
      </c>
      <c r="P32" s="282">
        <v>185</v>
      </c>
      <c r="Q32" s="282">
        <v>76</v>
      </c>
      <c r="R32" s="282">
        <v>109</v>
      </c>
      <c r="S32" s="282">
        <v>0</v>
      </c>
      <c r="T32" s="283">
        <v>57.5</v>
      </c>
      <c r="U32" s="283">
        <v>14.49</v>
      </c>
      <c r="V32" s="283">
        <v>0</v>
      </c>
      <c r="W32" s="283">
        <v>15</v>
      </c>
      <c r="X32" s="284">
        <v>0.92500000000000004</v>
      </c>
      <c r="Y32" s="285">
        <v>200</v>
      </c>
      <c r="Z32" s="330">
        <f>+SUM(Tabla1345667[[#This Row],[FITO KGR. DECOMISADO]:[ACUI KGR. DECOMISADO]])</f>
        <v>71.989999999999995</v>
      </c>
      <c r="AA32" s="254">
        <v>0.97037037037037033</v>
      </c>
      <c r="AB32" s="12" t="s">
        <v>41</v>
      </c>
      <c r="AC32" s="12" t="s">
        <v>41</v>
      </c>
      <c r="AD32" s="19"/>
      <c r="AE32" s="20"/>
      <c r="AF32" s="20"/>
      <c r="AG32" s="20"/>
      <c r="AH32" s="20"/>
    </row>
    <row r="33" spans="1:34" ht="114.75" customHeight="1" x14ac:dyDescent="0.25">
      <c r="A33" s="12" t="s">
        <v>34</v>
      </c>
      <c r="B33" s="12" t="s">
        <v>209</v>
      </c>
      <c r="C33" s="247" t="s">
        <v>210</v>
      </c>
      <c r="D33" s="12" t="s">
        <v>211</v>
      </c>
      <c r="E33" s="12" t="s">
        <v>211</v>
      </c>
      <c r="F33" s="12" t="s">
        <v>212</v>
      </c>
      <c r="G33" s="248">
        <v>42381</v>
      </c>
      <c r="H33" s="12" t="s">
        <v>213</v>
      </c>
      <c r="I33" s="12" t="s">
        <v>89</v>
      </c>
      <c r="J33" s="248">
        <v>42884</v>
      </c>
      <c r="K33" s="248">
        <v>42884</v>
      </c>
      <c r="L33" s="12" t="s">
        <v>214</v>
      </c>
      <c r="M33" s="249">
        <f t="shared" ca="1" si="0"/>
        <v>8</v>
      </c>
      <c r="N33" s="249">
        <f t="shared" ca="1" si="2"/>
        <v>7</v>
      </c>
      <c r="O33" s="249">
        <f t="shared" ca="1" si="2"/>
        <v>7</v>
      </c>
      <c r="P33" s="282">
        <v>10</v>
      </c>
      <c r="Q33" s="282">
        <v>5</v>
      </c>
      <c r="R33" s="282">
        <v>5</v>
      </c>
      <c r="S33" s="282">
        <v>0</v>
      </c>
      <c r="T33" s="283">
        <v>2.9649999999999999</v>
      </c>
      <c r="U33" s="283">
        <v>2.915</v>
      </c>
      <c r="V33" s="283">
        <v>0</v>
      </c>
      <c r="W33" s="283">
        <v>0</v>
      </c>
      <c r="X33" s="284">
        <v>1</v>
      </c>
      <c r="Y33" s="285">
        <v>10</v>
      </c>
      <c r="Z33" s="330">
        <f>+SUM(Tabla1345667[[#This Row],[FITO KGR. DECOMISADO]:[ACUI KGR. DECOMISADO]])</f>
        <v>5.88</v>
      </c>
      <c r="AA33" s="254">
        <v>1</v>
      </c>
      <c r="AB33" s="12" t="s">
        <v>41</v>
      </c>
      <c r="AC33" s="12" t="s">
        <v>41</v>
      </c>
      <c r="AD33" s="19"/>
      <c r="AE33" s="20"/>
      <c r="AF33" s="20"/>
      <c r="AG33" s="20"/>
      <c r="AH33" s="20"/>
    </row>
    <row r="34" spans="1:34" ht="114.75" customHeight="1" x14ac:dyDescent="0.25">
      <c r="A34" s="29" t="s">
        <v>34</v>
      </c>
      <c r="B34" s="29" t="s">
        <v>209</v>
      </c>
      <c r="C34" s="247" t="s">
        <v>210</v>
      </c>
      <c r="D34" s="29" t="s">
        <v>215</v>
      </c>
      <c r="E34" s="29" t="s">
        <v>215</v>
      </c>
      <c r="F34" s="29" t="s">
        <v>73</v>
      </c>
      <c r="G34" s="266">
        <v>42278</v>
      </c>
      <c r="H34" s="29" t="s">
        <v>216</v>
      </c>
      <c r="I34" s="29" t="s">
        <v>207</v>
      </c>
      <c r="J34" s="266">
        <v>43612</v>
      </c>
      <c r="K34" s="266">
        <v>43612</v>
      </c>
      <c r="L34" s="29" t="s">
        <v>217</v>
      </c>
      <c r="M34" s="249">
        <f t="shared" ca="1" si="0"/>
        <v>9</v>
      </c>
      <c r="N34" s="249">
        <f t="shared" ca="1" si="2"/>
        <v>5</v>
      </c>
      <c r="O34" s="249">
        <f t="shared" ca="1" si="2"/>
        <v>5</v>
      </c>
      <c r="P34" s="260">
        <v>9</v>
      </c>
      <c r="Q34" s="260">
        <v>2</v>
      </c>
      <c r="R34" s="260">
        <v>7</v>
      </c>
      <c r="S34" s="260">
        <v>0</v>
      </c>
      <c r="T34" s="261">
        <v>1.2249999999999999</v>
      </c>
      <c r="U34" s="261">
        <v>3.49</v>
      </c>
      <c r="V34" s="261">
        <v>0</v>
      </c>
      <c r="W34" s="261">
        <v>0</v>
      </c>
      <c r="X34" s="267">
        <v>1</v>
      </c>
      <c r="Y34" s="263">
        <v>9</v>
      </c>
      <c r="Z34" s="330">
        <f>+SUM(Tabla1345667[[#This Row],[FITO KGR. DECOMISADO]:[ACUI KGR. DECOMISADO]])</f>
        <v>4.7149999999999999</v>
      </c>
      <c r="AA34" s="268">
        <v>1</v>
      </c>
      <c r="AB34" s="29" t="s">
        <v>41</v>
      </c>
      <c r="AC34" s="29" t="s">
        <v>41</v>
      </c>
      <c r="AD34" s="43"/>
      <c r="AE34" s="36"/>
      <c r="AF34" s="36"/>
      <c r="AG34" s="36"/>
      <c r="AH34" s="36"/>
    </row>
    <row r="35" spans="1:34" ht="114.75" customHeight="1" x14ac:dyDescent="0.25">
      <c r="A35" s="12" t="s">
        <v>34</v>
      </c>
      <c r="B35" s="29" t="s">
        <v>218</v>
      </c>
      <c r="C35" s="247" t="s">
        <v>218</v>
      </c>
      <c r="D35" s="29" t="s">
        <v>219</v>
      </c>
      <c r="E35" s="29" t="s">
        <v>219</v>
      </c>
      <c r="F35" s="29" t="s">
        <v>212</v>
      </c>
      <c r="G35" s="266">
        <v>42533</v>
      </c>
      <c r="H35" s="29" t="s">
        <v>220</v>
      </c>
      <c r="I35" s="29" t="s">
        <v>55</v>
      </c>
      <c r="J35" s="266">
        <v>42881</v>
      </c>
      <c r="K35" s="266">
        <v>42881</v>
      </c>
      <c r="L35" s="29" t="s">
        <v>221</v>
      </c>
      <c r="M35" s="249">
        <f t="shared" ca="1" si="0"/>
        <v>8</v>
      </c>
      <c r="N35" s="249">
        <f t="shared" ca="1" si="2"/>
        <v>7</v>
      </c>
      <c r="O35" s="249">
        <f t="shared" ca="1" si="2"/>
        <v>7</v>
      </c>
      <c r="P35" s="260">
        <v>88</v>
      </c>
      <c r="Q35" s="260">
        <v>43</v>
      </c>
      <c r="R35" s="260">
        <v>45</v>
      </c>
      <c r="S35" s="260">
        <v>0</v>
      </c>
      <c r="T35" s="261">
        <v>8.3999999999999986</v>
      </c>
      <c r="U35" s="261">
        <v>15.7</v>
      </c>
      <c r="V35" s="261">
        <v>0</v>
      </c>
      <c r="W35" s="261">
        <v>1</v>
      </c>
      <c r="X35" s="267">
        <v>0.9887640449438202</v>
      </c>
      <c r="Y35" s="263">
        <v>89</v>
      </c>
      <c r="Z35" s="330">
        <f>+SUM(Tabla1345667[[#This Row],[FITO KGR. DECOMISADO]:[ACUI KGR. DECOMISADO]])</f>
        <v>24.099999999999998</v>
      </c>
      <c r="AA35" s="268">
        <v>1</v>
      </c>
      <c r="AB35" s="29" t="s">
        <v>41</v>
      </c>
      <c r="AC35" s="29" t="s">
        <v>41</v>
      </c>
      <c r="AD35" s="43" t="s">
        <v>222</v>
      </c>
      <c r="AE35" s="36"/>
      <c r="AF35" s="36"/>
      <c r="AG35" s="36"/>
      <c r="AH35" s="36"/>
    </row>
    <row r="36" spans="1:34" ht="114.75" customHeight="1" x14ac:dyDescent="0.25">
      <c r="A36" s="29" t="s">
        <v>34</v>
      </c>
      <c r="B36" s="12" t="s">
        <v>223</v>
      </c>
      <c r="C36" s="291" t="s">
        <v>224</v>
      </c>
      <c r="D36" s="12" t="s">
        <v>225</v>
      </c>
      <c r="E36" s="12" t="s">
        <v>225</v>
      </c>
      <c r="F36" s="12" t="s">
        <v>212</v>
      </c>
      <c r="G36" s="248">
        <v>42020</v>
      </c>
      <c r="H36" s="12" t="s">
        <v>226</v>
      </c>
      <c r="I36" s="12" t="s">
        <v>196</v>
      </c>
      <c r="J36" s="248">
        <v>42884</v>
      </c>
      <c r="K36" s="248">
        <v>42884</v>
      </c>
      <c r="L36" s="12" t="s">
        <v>227</v>
      </c>
      <c r="M36" s="249">
        <f t="shared" ca="1" si="0"/>
        <v>9</v>
      </c>
      <c r="N36" s="249">
        <f t="shared" ca="1" si="2"/>
        <v>7</v>
      </c>
      <c r="O36" s="249">
        <f t="shared" ca="1" si="2"/>
        <v>7</v>
      </c>
      <c r="P36" s="282">
        <v>29</v>
      </c>
      <c r="Q36" s="282">
        <v>17</v>
      </c>
      <c r="R36" s="282">
        <v>12</v>
      </c>
      <c r="S36" s="282">
        <v>0</v>
      </c>
      <c r="T36" s="283">
        <v>8.1300000000000008</v>
      </c>
      <c r="U36" s="283">
        <v>8.4799999999999986</v>
      </c>
      <c r="V36" s="283">
        <v>0</v>
      </c>
      <c r="W36" s="283">
        <v>0</v>
      </c>
      <c r="X36" s="284">
        <v>1</v>
      </c>
      <c r="Y36" s="285">
        <v>29</v>
      </c>
      <c r="Z36" s="330">
        <f>+SUM(Tabla1345667[[#This Row],[FITO KGR. DECOMISADO]:[ACUI KGR. DECOMISADO]])</f>
        <v>16.61</v>
      </c>
      <c r="AA36" s="254">
        <v>1</v>
      </c>
      <c r="AB36" s="12" t="s">
        <v>41</v>
      </c>
      <c r="AC36" s="12" t="s">
        <v>41</v>
      </c>
      <c r="AD36" s="19"/>
      <c r="AE36" s="20"/>
      <c r="AF36" s="20"/>
      <c r="AG36" s="20"/>
      <c r="AH36" s="20"/>
    </row>
    <row r="37" spans="1:34" ht="114.75" customHeight="1" x14ac:dyDescent="0.25">
      <c r="A37" s="318" t="s">
        <v>34</v>
      </c>
      <c r="B37" s="292" t="s">
        <v>228</v>
      </c>
      <c r="C37" s="269" t="s">
        <v>229</v>
      </c>
      <c r="D37" s="292" t="s">
        <v>181</v>
      </c>
      <c r="E37" s="40" t="s">
        <v>181</v>
      </c>
      <c r="F37" s="29" t="s">
        <v>230</v>
      </c>
      <c r="G37" s="266">
        <v>41092</v>
      </c>
      <c r="H37" s="29" t="s">
        <v>183</v>
      </c>
      <c r="I37" s="29" t="s">
        <v>121</v>
      </c>
      <c r="J37" s="266">
        <v>42037</v>
      </c>
      <c r="K37" s="266">
        <v>42282</v>
      </c>
      <c r="L37" s="29" t="s">
        <v>231</v>
      </c>
      <c r="M37" s="249">
        <f t="shared" ca="1" si="0"/>
        <v>12</v>
      </c>
      <c r="N37" s="249">
        <f t="shared" ca="1" si="2"/>
        <v>9</v>
      </c>
      <c r="O37" s="249">
        <f t="shared" ca="1" si="2"/>
        <v>9</v>
      </c>
      <c r="P37" s="260"/>
      <c r="Q37" s="260"/>
      <c r="R37" s="260"/>
      <c r="S37" s="260"/>
      <c r="T37" s="261"/>
      <c r="U37" s="261"/>
      <c r="V37" s="261"/>
      <c r="W37" s="261"/>
      <c r="X37" s="267"/>
      <c r="Y37" s="263"/>
      <c r="Z37" s="330">
        <f>+SUM(Tabla1345667[[#This Row],[FITO KGR. DECOMISADO]:[ACUI KGR. DECOMISADO]])</f>
        <v>0</v>
      </c>
      <c r="AA37" s="268">
        <v>0.90139999999999998</v>
      </c>
      <c r="AB37" s="29" t="s">
        <v>41</v>
      </c>
      <c r="AC37" s="29" t="s">
        <v>41</v>
      </c>
      <c r="AD37" s="55" t="s">
        <v>450</v>
      </c>
      <c r="AE37" s="36"/>
      <c r="AF37" s="36"/>
      <c r="AG37" s="36"/>
      <c r="AH37" s="36"/>
    </row>
    <row r="38" spans="1:34" ht="114.75" customHeight="1" x14ac:dyDescent="0.25">
      <c r="A38" s="12" t="s">
        <v>34</v>
      </c>
      <c r="B38" s="12" t="s">
        <v>228</v>
      </c>
      <c r="C38" s="256" t="s">
        <v>229</v>
      </c>
      <c r="D38" s="12" t="s">
        <v>232</v>
      </c>
      <c r="E38" s="12" t="s">
        <v>232</v>
      </c>
      <c r="F38" s="12" t="s">
        <v>137</v>
      </c>
      <c r="G38" s="248">
        <v>42504</v>
      </c>
      <c r="H38" s="12" t="s">
        <v>233</v>
      </c>
      <c r="I38" s="12" t="s">
        <v>127</v>
      </c>
      <c r="J38" s="248">
        <v>43367</v>
      </c>
      <c r="K38" s="248">
        <v>43367</v>
      </c>
      <c r="L38" s="12" t="s">
        <v>234</v>
      </c>
      <c r="M38" s="249">
        <f t="shared" ca="1" si="0"/>
        <v>8</v>
      </c>
      <c r="N38" s="249">
        <f t="shared" ca="1" si="2"/>
        <v>6</v>
      </c>
      <c r="O38" s="249">
        <f t="shared" ca="1" si="2"/>
        <v>6</v>
      </c>
      <c r="P38" s="282">
        <v>50</v>
      </c>
      <c r="Q38" s="282">
        <v>14</v>
      </c>
      <c r="R38" s="282">
        <v>36</v>
      </c>
      <c r="S38" s="282">
        <v>0</v>
      </c>
      <c r="T38" s="283">
        <v>5.77</v>
      </c>
      <c r="U38" s="283">
        <v>20.89</v>
      </c>
      <c r="V38" s="283">
        <v>0</v>
      </c>
      <c r="W38" s="283">
        <v>4</v>
      </c>
      <c r="X38" s="284">
        <v>0.92592592592592593</v>
      </c>
      <c r="Y38" s="285">
        <v>54</v>
      </c>
      <c r="Z38" s="330">
        <f>+SUM(Tabla1345667[[#This Row],[FITO KGR. DECOMISADO]:[ACUI KGR. DECOMISADO]])</f>
        <v>26.66</v>
      </c>
      <c r="AA38" s="254">
        <v>0.91820000000000002</v>
      </c>
      <c r="AB38" s="12" t="s">
        <v>82</v>
      </c>
      <c r="AC38" s="12" t="s">
        <v>41</v>
      </c>
      <c r="AD38" s="19"/>
      <c r="AE38" s="20"/>
      <c r="AF38" s="20"/>
      <c r="AG38" s="20"/>
      <c r="AH38" s="20"/>
    </row>
    <row r="39" spans="1:34" ht="114.75" customHeight="1" x14ac:dyDescent="0.25">
      <c r="A39" s="255" t="s">
        <v>34</v>
      </c>
      <c r="B39" s="255" t="s">
        <v>228</v>
      </c>
      <c r="C39" s="256" t="s">
        <v>229</v>
      </c>
      <c r="D39" s="255" t="s">
        <v>235</v>
      </c>
      <c r="E39" s="257"/>
      <c r="F39" s="255" t="s">
        <v>46</v>
      </c>
      <c r="G39" s="259">
        <v>43711</v>
      </c>
      <c r="H39" s="48" t="s">
        <v>236</v>
      </c>
      <c r="I39" s="48" t="s">
        <v>237</v>
      </c>
      <c r="J39" s="259">
        <v>44807</v>
      </c>
      <c r="K39" s="259">
        <v>44900</v>
      </c>
      <c r="L39" s="12" t="s">
        <v>238</v>
      </c>
      <c r="M39" s="249">
        <f t="shared" ca="1" si="0"/>
        <v>5</v>
      </c>
      <c r="N39" s="249">
        <f t="shared" ca="1" si="2"/>
        <v>2</v>
      </c>
      <c r="O39" s="249">
        <f t="shared" ca="1" si="2"/>
        <v>2</v>
      </c>
      <c r="P39" s="282">
        <v>63</v>
      </c>
      <c r="Q39" s="282">
        <v>9</v>
      </c>
      <c r="R39" s="282">
        <v>54</v>
      </c>
      <c r="S39" s="282">
        <v>0</v>
      </c>
      <c r="T39" s="283">
        <v>2.8800000000000003</v>
      </c>
      <c r="U39" s="283">
        <v>30.820000000000007</v>
      </c>
      <c r="V39" s="283">
        <v>0</v>
      </c>
      <c r="W39" s="283">
        <v>5</v>
      </c>
      <c r="X39" s="293">
        <v>0.92647058823529416</v>
      </c>
      <c r="Y39" s="285">
        <v>68</v>
      </c>
      <c r="Z39" s="331">
        <f>+SUM(Tabla1345667[[#This Row],[FITO KGR. DECOMISADO]:[ACUI KGR. DECOMISADO]])</f>
        <v>33.70000000000001</v>
      </c>
      <c r="AA39" s="265"/>
      <c r="AB39" s="265"/>
      <c r="AC39" s="265"/>
      <c r="AD39" s="35"/>
      <c r="AE39" s="36"/>
      <c r="AF39" s="36"/>
      <c r="AG39" s="36"/>
      <c r="AH39" s="36"/>
    </row>
    <row r="40" spans="1:34" ht="114.75" customHeight="1" x14ac:dyDescent="0.25">
      <c r="A40" s="29" t="s">
        <v>34</v>
      </c>
      <c r="B40" s="12" t="s">
        <v>228</v>
      </c>
      <c r="C40" s="256" t="s">
        <v>239</v>
      </c>
      <c r="D40" s="12" t="s">
        <v>240</v>
      </c>
      <c r="E40" s="12" t="s">
        <v>240</v>
      </c>
      <c r="F40" s="12" t="s">
        <v>241</v>
      </c>
      <c r="G40" s="248">
        <v>41275</v>
      </c>
      <c r="H40" s="12" t="s">
        <v>242</v>
      </c>
      <c r="I40" s="12" t="s">
        <v>55</v>
      </c>
      <c r="J40" s="248">
        <v>41624</v>
      </c>
      <c r="K40" s="248">
        <v>44138</v>
      </c>
      <c r="L40" s="12" t="s">
        <v>243</v>
      </c>
      <c r="M40" s="249">
        <f t="shared" ca="1" si="0"/>
        <v>11</v>
      </c>
      <c r="N40" s="249">
        <f t="shared" ca="1" si="2"/>
        <v>11</v>
      </c>
      <c r="O40" s="249">
        <f t="shared" ca="1" si="2"/>
        <v>4</v>
      </c>
      <c r="P40" s="282">
        <v>69</v>
      </c>
      <c r="Q40" s="282">
        <v>45</v>
      </c>
      <c r="R40" s="282">
        <v>24</v>
      </c>
      <c r="S40" s="282">
        <v>0</v>
      </c>
      <c r="T40" s="283">
        <v>66.884000000000015</v>
      </c>
      <c r="U40" s="283">
        <v>33.78</v>
      </c>
      <c r="V40" s="283">
        <v>0</v>
      </c>
      <c r="W40" s="283">
        <v>0</v>
      </c>
      <c r="X40" s="284">
        <v>1</v>
      </c>
      <c r="Y40" s="285">
        <v>69</v>
      </c>
      <c r="Z40" s="330">
        <f>+SUM(Tabla1345667[[#This Row],[FITO KGR. DECOMISADO]:[ACUI KGR. DECOMISADO]])</f>
        <v>100.66400000000002</v>
      </c>
      <c r="AA40" s="254">
        <v>1</v>
      </c>
      <c r="AB40" s="12" t="s">
        <v>41</v>
      </c>
      <c r="AC40" s="12" t="s">
        <v>82</v>
      </c>
      <c r="AD40" s="19" t="s">
        <v>244</v>
      </c>
      <c r="AE40" s="20"/>
      <c r="AF40" s="20"/>
      <c r="AG40" s="20"/>
      <c r="AH40" s="20"/>
    </row>
    <row r="41" spans="1:34" ht="114.75" customHeight="1" x14ac:dyDescent="0.25">
      <c r="A41" s="12" t="s">
        <v>34</v>
      </c>
      <c r="B41" s="29" t="s">
        <v>228</v>
      </c>
      <c r="C41" s="256" t="s">
        <v>239</v>
      </c>
      <c r="D41" s="29" t="s">
        <v>245</v>
      </c>
      <c r="E41" s="29" t="s">
        <v>245</v>
      </c>
      <c r="F41" s="29" t="s">
        <v>246</v>
      </c>
      <c r="G41" s="266">
        <v>42780</v>
      </c>
      <c r="H41" s="29" t="s">
        <v>247</v>
      </c>
      <c r="I41" s="29" t="s">
        <v>127</v>
      </c>
      <c r="J41" s="266">
        <v>43773</v>
      </c>
      <c r="K41" s="266">
        <v>43773</v>
      </c>
      <c r="L41" s="29" t="s">
        <v>248</v>
      </c>
      <c r="M41" s="249">
        <f t="shared" ca="1" si="0"/>
        <v>7</v>
      </c>
      <c r="N41" s="249">
        <f t="shared" ca="1" si="2"/>
        <v>5</v>
      </c>
      <c r="O41" s="249">
        <f t="shared" ca="1" si="2"/>
        <v>5</v>
      </c>
      <c r="P41" s="260">
        <v>94</v>
      </c>
      <c r="Q41" s="260">
        <v>47</v>
      </c>
      <c r="R41" s="260">
        <v>47</v>
      </c>
      <c r="S41" s="260">
        <v>0</v>
      </c>
      <c r="T41" s="261">
        <v>72.063000000000002</v>
      </c>
      <c r="U41" s="261">
        <v>58.6</v>
      </c>
      <c r="V41" s="261">
        <v>0</v>
      </c>
      <c r="W41" s="261">
        <v>0</v>
      </c>
      <c r="X41" s="267">
        <v>1</v>
      </c>
      <c r="Y41" s="263">
        <v>94</v>
      </c>
      <c r="Z41" s="330">
        <f>+SUM(Tabla1345667[[#This Row],[FITO KGR. DECOMISADO]:[ACUI KGR. DECOMISADO]])</f>
        <v>130.66300000000001</v>
      </c>
      <c r="AA41" s="268">
        <v>1</v>
      </c>
      <c r="AB41" s="29"/>
      <c r="AC41" s="29" t="s">
        <v>41</v>
      </c>
      <c r="AD41" s="43" t="s">
        <v>451</v>
      </c>
      <c r="AE41" s="36"/>
      <c r="AF41" s="36"/>
      <c r="AG41" s="36"/>
      <c r="AH41" s="36"/>
    </row>
    <row r="42" spans="1:34" ht="114.75" customHeight="1" x14ac:dyDescent="0.25">
      <c r="A42" s="29" t="s">
        <v>34</v>
      </c>
      <c r="B42" s="29" t="s">
        <v>228</v>
      </c>
      <c r="C42" s="256" t="s">
        <v>239</v>
      </c>
      <c r="D42" s="29" t="s">
        <v>249</v>
      </c>
      <c r="E42" s="29" t="s">
        <v>249</v>
      </c>
      <c r="F42" s="29" t="s">
        <v>250</v>
      </c>
      <c r="G42" s="266">
        <v>43250</v>
      </c>
      <c r="H42" s="29" t="s">
        <v>251</v>
      </c>
      <c r="I42" s="29" t="s">
        <v>133</v>
      </c>
      <c r="J42" s="266">
        <v>44067</v>
      </c>
      <c r="K42" s="266">
        <v>44067</v>
      </c>
      <c r="L42" s="29" t="s">
        <v>252</v>
      </c>
      <c r="M42" s="249">
        <f t="shared" ca="1" si="0"/>
        <v>6</v>
      </c>
      <c r="N42" s="249">
        <f t="shared" ca="1" si="2"/>
        <v>4</v>
      </c>
      <c r="O42" s="249">
        <f t="shared" ca="1" si="2"/>
        <v>4</v>
      </c>
      <c r="P42" s="260"/>
      <c r="Q42" s="260"/>
      <c r="R42" s="260"/>
      <c r="S42" s="260"/>
      <c r="T42" s="261"/>
      <c r="U42" s="261"/>
      <c r="V42" s="261"/>
      <c r="W42" s="261"/>
      <c r="X42" s="267"/>
      <c r="Y42" s="263"/>
      <c r="Z42" s="330">
        <f>+SUM(Tabla1345667[[#This Row],[FITO KGR. DECOMISADO]:[ACUI KGR. DECOMISADO]])</f>
        <v>0</v>
      </c>
      <c r="AA42" s="268">
        <v>1</v>
      </c>
      <c r="AB42" s="29" t="s">
        <v>82</v>
      </c>
      <c r="AC42" s="29" t="s">
        <v>41</v>
      </c>
      <c r="AD42" s="167" t="s">
        <v>452</v>
      </c>
      <c r="AE42" s="36"/>
      <c r="AF42" s="36"/>
      <c r="AG42" s="36"/>
      <c r="AH42" s="36"/>
    </row>
    <row r="43" spans="1:34" ht="114.75" customHeight="1" x14ac:dyDescent="0.25">
      <c r="A43" s="12" t="s">
        <v>34</v>
      </c>
      <c r="B43" s="29" t="s">
        <v>253</v>
      </c>
      <c r="C43" s="247" t="s">
        <v>254</v>
      </c>
      <c r="D43" s="29" t="s">
        <v>255</v>
      </c>
      <c r="E43" s="40" t="s">
        <v>255</v>
      </c>
      <c r="F43" s="29" t="s">
        <v>256</v>
      </c>
      <c r="G43" s="266">
        <v>41579</v>
      </c>
      <c r="H43" s="29" t="s">
        <v>257</v>
      </c>
      <c r="I43" s="29" t="s">
        <v>55</v>
      </c>
      <c r="J43" s="266">
        <v>42198</v>
      </c>
      <c r="K43" s="266">
        <v>44098</v>
      </c>
      <c r="L43" s="29" t="s">
        <v>258</v>
      </c>
      <c r="M43" s="249">
        <f t="shared" ca="1" si="0"/>
        <v>11</v>
      </c>
      <c r="N43" s="249">
        <f t="shared" ca="1" si="2"/>
        <v>9</v>
      </c>
      <c r="O43" s="249">
        <f t="shared" ca="1" si="2"/>
        <v>4</v>
      </c>
      <c r="P43" s="260">
        <v>17</v>
      </c>
      <c r="Q43" s="260">
        <v>8</v>
      </c>
      <c r="R43" s="260">
        <v>9</v>
      </c>
      <c r="S43" s="260">
        <v>0</v>
      </c>
      <c r="T43" s="261">
        <v>8.6000000000000014</v>
      </c>
      <c r="U43" s="261">
        <v>9.9</v>
      </c>
      <c r="V43" s="261">
        <v>0</v>
      </c>
      <c r="W43" s="261">
        <v>0</v>
      </c>
      <c r="X43" s="267">
        <v>1</v>
      </c>
      <c r="Y43" s="263">
        <v>17</v>
      </c>
      <c r="Z43" s="330">
        <f>+SUM(Tabla1345667[[#This Row],[FITO KGR. DECOMISADO]:[ACUI KGR. DECOMISADO]])</f>
        <v>18.5</v>
      </c>
      <c r="AA43" s="268">
        <v>1</v>
      </c>
      <c r="AB43" s="29" t="s">
        <v>162</v>
      </c>
      <c r="AC43" s="29" t="s">
        <v>41</v>
      </c>
      <c r="AD43" s="43"/>
      <c r="AE43" s="36"/>
      <c r="AF43" s="36"/>
      <c r="AG43" s="36"/>
      <c r="AH43" s="36"/>
    </row>
    <row r="44" spans="1:34" ht="114.75" customHeight="1" x14ac:dyDescent="0.25">
      <c r="A44" s="29" t="s">
        <v>34</v>
      </c>
      <c r="B44" s="12" t="s">
        <v>259</v>
      </c>
      <c r="C44" s="291" t="s">
        <v>260</v>
      </c>
      <c r="D44" s="12" t="s">
        <v>261</v>
      </c>
      <c r="E44" s="12" t="s">
        <v>261</v>
      </c>
      <c r="F44" s="12" t="s">
        <v>194</v>
      </c>
      <c r="G44" s="248">
        <v>42647</v>
      </c>
      <c r="H44" s="12" t="s">
        <v>262</v>
      </c>
      <c r="I44" s="12" t="s">
        <v>263</v>
      </c>
      <c r="J44" s="248">
        <v>43451</v>
      </c>
      <c r="K44" s="248">
        <v>43451</v>
      </c>
      <c r="L44" s="12" t="s">
        <v>264</v>
      </c>
      <c r="M44" s="249">
        <f t="shared" ca="1" si="0"/>
        <v>8</v>
      </c>
      <c r="N44" s="249">
        <f t="shared" ca="1" si="2"/>
        <v>6</v>
      </c>
      <c r="O44" s="249">
        <f t="shared" ca="1" si="2"/>
        <v>6</v>
      </c>
      <c r="P44" s="282">
        <v>318</v>
      </c>
      <c r="Q44" s="282">
        <v>127</v>
      </c>
      <c r="R44" s="282">
        <v>188</v>
      </c>
      <c r="S44" s="282">
        <v>3</v>
      </c>
      <c r="T44" s="283">
        <v>0</v>
      </c>
      <c r="U44" s="283">
        <v>63.850000000000009</v>
      </c>
      <c r="V44" s="283">
        <v>0</v>
      </c>
      <c r="W44" s="283">
        <v>0</v>
      </c>
      <c r="X44" s="284">
        <v>1</v>
      </c>
      <c r="Y44" s="285">
        <v>318</v>
      </c>
      <c r="Z44" s="330">
        <f>+SUM(Tabla1345667[[#This Row],[FITO KGR. DECOMISADO]:[ACUI KGR. DECOMISADO]])</f>
        <v>63.850000000000009</v>
      </c>
      <c r="AA44" s="254">
        <v>1</v>
      </c>
      <c r="AB44" s="12" t="s">
        <v>162</v>
      </c>
      <c r="AC44" s="12" t="s">
        <v>41</v>
      </c>
      <c r="AD44" s="19"/>
      <c r="AE44" s="20"/>
      <c r="AF44" s="20"/>
      <c r="AG44" s="20"/>
      <c r="AH44" s="20"/>
    </row>
    <row r="45" spans="1:34" ht="114.75" customHeight="1" x14ac:dyDescent="0.25">
      <c r="A45" s="29" t="s">
        <v>34</v>
      </c>
      <c r="B45" s="29" t="s">
        <v>259</v>
      </c>
      <c r="C45" s="286" t="s">
        <v>260</v>
      </c>
      <c r="D45" s="29" t="s">
        <v>265</v>
      </c>
      <c r="E45" s="29" t="s">
        <v>265</v>
      </c>
      <c r="F45" s="29" t="s">
        <v>152</v>
      </c>
      <c r="G45" s="266">
        <v>44056</v>
      </c>
      <c r="H45" s="29" t="s">
        <v>266</v>
      </c>
      <c r="I45" s="29" t="s">
        <v>55</v>
      </c>
      <c r="J45" s="266">
        <v>44515</v>
      </c>
      <c r="K45" s="266">
        <v>44515</v>
      </c>
      <c r="L45" s="29" t="s">
        <v>267</v>
      </c>
      <c r="M45" s="249">
        <f t="shared" ca="1" si="0"/>
        <v>4</v>
      </c>
      <c r="N45" s="249">
        <f t="shared" ca="1" si="2"/>
        <v>3</v>
      </c>
      <c r="O45" s="249">
        <f t="shared" ca="1" si="2"/>
        <v>3</v>
      </c>
      <c r="P45" s="260">
        <v>12</v>
      </c>
      <c r="Q45" s="260">
        <v>6</v>
      </c>
      <c r="R45" s="260">
        <v>6</v>
      </c>
      <c r="S45" s="260">
        <v>0</v>
      </c>
      <c r="T45" s="261">
        <v>0.66</v>
      </c>
      <c r="U45" s="261">
        <v>4.1899999999999995</v>
      </c>
      <c r="V45" s="261">
        <v>0</v>
      </c>
      <c r="W45" s="261">
        <v>10</v>
      </c>
      <c r="X45" s="267">
        <v>0.54545454545454541</v>
      </c>
      <c r="Y45" s="263">
        <v>22</v>
      </c>
      <c r="Z45" s="330">
        <f>+SUM(Tabla1345667[[#This Row],[FITO KGR. DECOMISADO]:[ACUI KGR. DECOMISADO]])</f>
        <v>4.8499999999999996</v>
      </c>
      <c r="AA45" s="268">
        <v>1</v>
      </c>
      <c r="AB45" s="29" t="s">
        <v>162</v>
      </c>
      <c r="AC45" s="29" t="s">
        <v>41</v>
      </c>
      <c r="AD45" s="43"/>
      <c r="AE45" s="36"/>
      <c r="AF45" s="36"/>
      <c r="AG45" s="36"/>
      <c r="AH45" s="36"/>
    </row>
    <row r="46" spans="1:34" ht="114.75" customHeight="1" x14ac:dyDescent="0.25">
      <c r="A46" s="29" t="s">
        <v>34</v>
      </c>
      <c r="B46" s="29" t="s">
        <v>268</v>
      </c>
      <c r="C46" s="286" t="s">
        <v>269</v>
      </c>
      <c r="D46" s="29" t="s">
        <v>270</v>
      </c>
      <c r="E46" s="29" t="s">
        <v>270</v>
      </c>
      <c r="F46" s="29" t="s">
        <v>271</v>
      </c>
      <c r="G46" s="266">
        <v>42955</v>
      </c>
      <c r="H46" s="29" t="s">
        <v>272</v>
      </c>
      <c r="I46" s="29" t="s">
        <v>127</v>
      </c>
      <c r="J46" s="266">
        <v>43773</v>
      </c>
      <c r="K46" s="266">
        <v>44088</v>
      </c>
      <c r="L46" s="29" t="s">
        <v>273</v>
      </c>
      <c r="M46" s="249">
        <f t="shared" ca="1" si="0"/>
        <v>7</v>
      </c>
      <c r="N46" s="249">
        <f t="shared" ca="1" si="2"/>
        <v>5</v>
      </c>
      <c r="O46" s="249">
        <f t="shared" ca="1" si="2"/>
        <v>4</v>
      </c>
      <c r="P46" s="260">
        <v>17</v>
      </c>
      <c r="Q46" s="260">
        <v>17</v>
      </c>
      <c r="R46" s="260">
        <v>0</v>
      </c>
      <c r="S46" s="260">
        <v>0</v>
      </c>
      <c r="T46" s="261">
        <v>5.3999999999999995</v>
      </c>
      <c r="U46" s="261">
        <v>0</v>
      </c>
      <c r="V46" s="261">
        <v>0</v>
      </c>
      <c r="W46" s="261">
        <v>2</v>
      </c>
      <c r="X46" s="267">
        <v>0.89473684210526316</v>
      </c>
      <c r="Y46" s="263">
        <v>19</v>
      </c>
      <c r="Z46" s="330">
        <f>+SUM(Tabla1345667[[#This Row],[FITO KGR. DECOMISADO]:[ACUI KGR. DECOMISADO]])</f>
        <v>5.3999999999999995</v>
      </c>
      <c r="AA46" s="268">
        <v>0.93571428571428572</v>
      </c>
      <c r="AB46" s="29" t="s">
        <v>162</v>
      </c>
      <c r="AC46" s="29" t="s">
        <v>41</v>
      </c>
      <c r="AD46" s="43"/>
      <c r="AE46" s="36"/>
      <c r="AF46" s="36"/>
      <c r="AG46" s="36"/>
      <c r="AH46" s="36"/>
    </row>
    <row r="47" spans="1:34" ht="114.75" customHeight="1" x14ac:dyDescent="0.25">
      <c r="A47" s="294" t="s">
        <v>34</v>
      </c>
      <c r="B47" s="294" t="s">
        <v>268</v>
      </c>
      <c r="C47" s="279" t="s">
        <v>269</v>
      </c>
      <c r="D47" s="294" t="s">
        <v>274</v>
      </c>
      <c r="E47" s="257"/>
      <c r="F47" s="294" t="s">
        <v>275</v>
      </c>
      <c r="G47" s="295">
        <v>42827</v>
      </c>
      <c r="H47" s="29" t="s">
        <v>195</v>
      </c>
      <c r="I47" s="29" t="s">
        <v>196</v>
      </c>
      <c r="J47" s="266">
        <v>43451</v>
      </c>
      <c r="K47" s="266">
        <v>44900</v>
      </c>
      <c r="L47" s="29" t="s">
        <v>276</v>
      </c>
      <c r="M47" s="249">
        <f t="shared" ca="1" si="0"/>
        <v>7</v>
      </c>
      <c r="N47" s="249">
        <f t="shared" ca="1" si="2"/>
        <v>6</v>
      </c>
      <c r="O47" s="249">
        <f t="shared" ca="1" si="2"/>
        <v>2</v>
      </c>
      <c r="P47" s="260">
        <v>13</v>
      </c>
      <c r="Q47" s="260">
        <v>13</v>
      </c>
      <c r="R47" s="260">
        <v>0</v>
      </c>
      <c r="S47" s="260">
        <v>0</v>
      </c>
      <c r="T47" s="261">
        <v>2.6</v>
      </c>
      <c r="U47" s="261">
        <v>0</v>
      </c>
      <c r="V47" s="261">
        <v>0</v>
      </c>
      <c r="W47" s="261">
        <v>0</v>
      </c>
      <c r="X47" s="262">
        <v>1</v>
      </c>
      <c r="Y47" s="263">
        <v>13</v>
      </c>
      <c r="Z47" s="331">
        <f>+SUM(Tabla1345667[[#This Row],[FITO KGR. DECOMISADO]:[ACUI KGR. DECOMISADO]])</f>
        <v>2.6</v>
      </c>
      <c r="AA47" s="265"/>
      <c r="AB47" s="265"/>
      <c r="AC47" s="265"/>
      <c r="AD47" s="35"/>
      <c r="AE47" s="36"/>
      <c r="AF47" s="36"/>
      <c r="AG47" s="36"/>
      <c r="AH47" s="36"/>
    </row>
    <row r="48" spans="1:34" ht="114.75" customHeight="1" x14ac:dyDescent="0.25">
      <c r="A48" s="12" t="s">
        <v>34</v>
      </c>
      <c r="B48" s="12" t="s">
        <v>277</v>
      </c>
      <c r="C48" s="247" t="s">
        <v>278</v>
      </c>
      <c r="D48" s="318" t="s">
        <v>279</v>
      </c>
      <c r="E48" s="12" t="s">
        <v>279</v>
      </c>
      <c r="F48" s="12" t="s">
        <v>188</v>
      </c>
      <c r="G48" s="248">
        <v>41395</v>
      </c>
      <c r="H48" s="12" t="s">
        <v>280</v>
      </c>
      <c r="I48" s="12" t="s">
        <v>55</v>
      </c>
      <c r="J48" s="248">
        <v>42723</v>
      </c>
      <c r="K48" s="248">
        <v>42723</v>
      </c>
      <c r="L48" s="12" t="s">
        <v>281</v>
      </c>
      <c r="M48" s="249">
        <f t="shared" ca="1" si="0"/>
        <v>11</v>
      </c>
      <c r="N48" s="249">
        <f t="shared" ca="1" si="2"/>
        <v>8</v>
      </c>
      <c r="O48" s="249">
        <f t="shared" ca="1" si="2"/>
        <v>8</v>
      </c>
      <c r="P48" s="213">
        <v>0</v>
      </c>
      <c r="Q48" s="213">
        <v>0</v>
      </c>
      <c r="R48" s="213">
        <v>0</v>
      </c>
      <c r="S48" s="213">
        <v>0</v>
      </c>
      <c r="T48" s="214">
        <v>0</v>
      </c>
      <c r="U48" s="214">
        <v>0</v>
      </c>
      <c r="V48" s="214">
        <v>0</v>
      </c>
      <c r="W48" s="213">
        <v>0</v>
      </c>
      <c r="X48" s="215" t="e">
        <v>#DIV/0!</v>
      </c>
      <c r="Y48" s="213">
        <v>0</v>
      </c>
      <c r="Z48" s="330">
        <f>+SUM(Tabla1345667[[#This Row],[FITO KGR. DECOMISADO]:[ACUI KGR. DECOMISADO]])</f>
        <v>0</v>
      </c>
      <c r="AA48" s="254">
        <v>0.93813131313131315</v>
      </c>
      <c r="AB48" s="12" t="s">
        <v>162</v>
      </c>
      <c r="AC48" s="12" t="s">
        <v>41</v>
      </c>
      <c r="AD48" s="221" t="s">
        <v>463</v>
      </c>
      <c r="AE48" s="222"/>
      <c r="AF48" s="20"/>
      <c r="AG48" s="20"/>
      <c r="AH48" s="20"/>
    </row>
    <row r="49" spans="1:34" ht="114.75" customHeight="1" x14ac:dyDescent="0.25">
      <c r="A49" s="29" t="s">
        <v>34</v>
      </c>
      <c r="B49" s="29" t="s">
        <v>277</v>
      </c>
      <c r="C49" s="247" t="s">
        <v>278</v>
      </c>
      <c r="D49" s="29" t="s">
        <v>282</v>
      </c>
      <c r="E49" s="29" t="s">
        <v>282</v>
      </c>
      <c r="F49" s="29" t="s">
        <v>283</v>
      </c>
      <c r="G49" s="266">
        <v>41395</v>
      </c>
      <c r="H49" s="29" t="s">
        <v>284</v>
      </c>
      <c r="I49" s="29" t="s">
        <v>55</v>
      </c>
      <c r="J49" s="266">
        <v>42646</v>
      </c>
      <c r="K49" s="266">
        <v>42646</v>
      </c>
      <c r="L49" s="29" t="s">
        <v>285</v>
      </c>
      <c r="M49" s="249">
        <f t="shared" ca="1" si="0"/>
        <v>11</v>
      </c>
      <c r="N49" s="249">
        <f t="shared" ca="1" si="2"/>
        <v>8</v>
      </c>
      <c r="O49" s="249">
        <f t="shared" ca="1" si="2"/>
        <v>8</v>
      </c>
      <c r="P49" s="213">
        <v>375</v>
      </c>
      <c r="Q49" s="213">
        <v>185</v>
      </c>
      <c r="R49" s="213">
        <v>190</v>
      </c>
      <c r="S49" s="213">
        <v>0</v>
      </c>
      <c r="T49" s="213">
        <v>53.890000000000029</v>
      </c>
      <c r="U49" s="213">
        <v>53.589999999999982</v>
      </c>
      <c r="V49" s="213">
        <v>0</v>
      </c>
      <c r="W49" s="213">
        <v>98</v>
      </c>
      <c r="X49" s="216">
        <v>0.79281183932346722</v>
      </c>
      <c r="Y49" s="213">
        <v>473</v>
      </c>
      <c r="Z49" s="330">
        <f>+SUM(Tabla1345667[[#This Row],[FITO KGR. DECOMISADO]:[ACUI KGR. DECOMISADO]])</f>
        <v>107.48000000000002</v>
      </c>
      <c r="AA49" s="268">
        <v>0.90180878552971577</v>
      </c>
      <c r="AB49" s="29" t="s">
        <v>82</v>
      </c>
      <c r="AC49" s="29" t="s">
        <v>82</v>
      </c>
      <c r="AD49" s="43" t="s">
        <v>286</v>
      </c>
      <c r="AE49" s="36"/>
      <c r="AF49" s="36"/>
      <c r="AG49" s="36"/>
      <c r="AH49" s="36"/>
    </row>
    <row r="50" spans="1:34" s="289" customFormat="1" ht="114.75" customHeight="1" x14ac:dyDescent="0.25">
      <c r="A50" s="12" t="s">
        <v>34</v>
      </c>
      <c r="B50" s="29" t="s">
        <v>277</v>
      </c>
      <c r="C50" s="247" t="s">
        <v>278</v>
      </c>
      <c r="D50" s="29" t="s">
        <v>287</v>
      </c>
      <c r="E50" s="29" t="s">
        <v>287</v>
      </c>
      <c r="F50" s="29" t="s">
        <v>188</v>
      </c>
      <c r="G50" s="266">
        <v>41881</v>
      </c>
      <c r="H50" s="29" t="s">
        <v>288</v>
      </c>
      <c r="I50" s="29" t="s">
        <v>95</v>
      </c>
      <c r="J50" s="266">
        <v>42723</v>
      </c>
      <c r="K50" s="266">
        <v>42723</v>
      </c>
      <c r="L50" s="29" t="s">
        <v>289</v>
      </c>
      <c r="M50" s="249">
        <f t="shared" ca="1" si="0"/>
        <v>10</v>
      </c>
      <c r="N50" s="249">
        <f t="shared" ca="1" si="2"/>
        <v>8</v>
      </c>
      <c r="O50" s="249">
        <f t="shared" ca="1" si="2"/>
        <v>8</v>
      </c>
      <c r="P50" s="213">
        <v>867</v>
      </c>
      <c r="Q50" s="213">
        <v>460</v>
      </c>
      <c r="R50" s="213">
        <v>406</v>
      </c>
      <c r="S50" s="213">
        <v>1</v>
      </c>
      <c r="T50" s="213">
        <v>157.84999999999988</v>
      </c>
      <c r="U50" s="213">
        <v>147.40999999999997</v>
      </c>
      <c r="V50" s="213">
        <v>0</v>
      </c>
      <c r="W50" s="213">
        <v>151</v>
      </c>
      <c r="X50" s="216">
        <v>0.85166994106090377</v>
      </c>
      <c r="Y50" s="213">
        <v>1018</v>
      </c>
      <c r="Z50" s="330">
        <f>+SUM(Tabla1345667[[#This Row],[FITO KGR. DECOMISADO]:[ACUI KGR. DECOMISADO]])</f>
        <v>305.25999999999988</v>
      </c>
      <c r="AA50" s="268">
        <v>0.88526211671612265</v>
      </c>
      <c r="AB50" s="29" t="s">
        <v>162</v>
      </c>
      <c r="AC50" s="29" t="s">
        <v>41</v>
      </c>
      <c r="AD50" s="43"/>
      <c r="AE50" s="36"/>
      <c r="AF50" s="36"/>
      <c r="AG50" s="36"/>
      <c r="AH50" s="36"/>
    </row>
    <row r="51" spans="1:34" ht="114.75" customHeight="1" x14ac:dyDescent="0.25">
      <c r="A51" s="29" t="s">
        <v>34</v>
      </c>
      <c r="B51" s="29" t="s">
        <v>277</v>
      </c>
      <c r="C51" s="247" t="s">
        <v>278</v>
      </c>
      <c r="D51" s="29" t="s">
        <v>290</v>
      </c>
      <c r="E51" s="29" t="s">
        <v>290</v>
      </c>
      <c r="F51" s="29" t="s">
        <v>188</v>
      </c>
      <c r="G51" s="266">
        <v>41698</v>
      </c>
      <c r="H51" s="29" t="s">
        <v>291</v>
      </c>
      <c r="I51" s="29" t="s">
        <v>207</v>
      </c>
      <c r="J51" s="266">
        <v>42720</v>
      </c>
      <c r="K51" s="266">
        <v>43893</v>
      </c>
      <c r="L51" s="29" t="s">
        <v>292</v>
      </c>
      <c r="M51" s="249">
        <f t="shared" ca="1" si="0"/>
        <v>10</v>
      </c>
      <c r="N51" s="249">
        <f t="shared" ca="1" si="2"/>
        <v>8</v>
      </c>
      <c r="O51" s="249">
        <f t="shared" ca="1" si="2"/>
        <v>4</v>
      </c>
      <c r="P51" s="213">
        <v>325</v>
      </c>
      <c r="Q51" s="213">
        <v>162</v>
      </c>
      <c r="R51" s="213">
        <v>161</v>
      </c>
      <c r="S51" s="213">
        <v>2</v>
      </c>
      <c r="T51" s="213">
        <v>60.29999999999999</v>
      </c>
      <c r="U51" s="213">
        <v>71.039999999999964</v>
      </c>
      <c r="V51" s="213">
        <v>0.24</v>
      </c>
      <c r="W51" s="213">
        <v>74</v>
      </c>
      <c r="X51" s="216">
        <v>0.81453634085213034</v>
      </c>
      <c r="Y51" s="213">
        <v>399</v>
      </c>
      <c r="Z51" s="330">
        <f>+SUM(Tabla1345667[[#This Row],[FITO KGR. DECOMISADO]:[ACUI KGR. DECOMISADO]])</f>
        <v>131.57999999999996</v>
      </c>
      <c r="AA51" s="268">
        <v>0.8231292517006803</v>
      </c>
      <c r="AB51" s="29" t="s">
        <v>162</v>
      </c>
      <c r="AC51" s="29" t="s">
        <v>293</v>
      </c>
      <c r="AD51" s="43" t="s">
        <v>294</v>
      </c>
      <c r="AE51" s="36"/>
      <c r="AF51" s="36"/>
      <c r="AG51" s="36"/>
      <c r="AH51" s="36"/>
    </row>
    <row r="52" spans="1:34" ht="114.75" customHeight="1" x14ac:dyDescent="0.25">
      <c r="A52" s="12" t="s">
        <v>34</v>
      </c>
      <c r="B52" s="12" t="s">
        <v>277</v>
      </c>
      <c r="C52" s="247" t="s">
        <v>278</v>
      </c>
      <c r="D52" s="12" t="s">
        <v>295</v>
      </c>
      <c r="E52" s="12" t="s">
        <v>295</v>
      </c>
      <c r="F52" s="12" t="s">
        <v>296</v>
      </c>
      <c r="G52" s="248">
        <v>42174</v>
      </c>
      <c r="H52" s="12" t="s">
        <v>297</v>
      </c>
      <c r="I52" s="12" t="s">
        <v>263</v>
      </c>
      <c r="J52" s="248">
        <v>43017</v>
      </c>
      <c r="K52" s="248">
        <v>43612</v>
      </c>
      <c r="L52" s="12" t="s">
        <v>298</v>
      </c>
      <c r="M52" s="249">
        <f t="shared" ca="1" si="0"/>
        <v>9</v>
      </c>
      <c r="N52" s="249">
        <f t="shared" ca="1" si="2"/>
        <v>7</v>
      </c>
      <c r="O52" s="249">
        <f t="shared" ca="1" si="2"/>
        <v>5</v>
      </c>
      <c r="P52" s="282">
        <v>637</v>
      </c>
      <c r="Q52" s="282">
        <v>315</v>
      </c>
      <c r="R52" s="282">
        <v>321</v>
      </c>
      <c r="S52" s="282">
        <v>1</v>
      </c>
      <c r="T52" s="283">
        <v>116.45000000000003</v>
      </c>
      <c r="U52" s="283">
        <v>113.0599999999999</v>
      </c>
      <c r="V52" s="283">
        <v>0</v>
      </c>
      <c r="W52" s="283">
        <v>131</v>
      </c>
      <c r="X52" s="284">
        <v>0.82942708333333337</v>
      </c>
      <c r="Y52" s="285">
        <v>768</v>
      </c>
      <c r="Z52" s="330">
        <f>+SUM(Tabla1345667[[#This Row],[FITO KGR. DECOMISADO]:[ACUI KGR. DECOMISADO]])</f>
        <v>229.50999999999993</v>
      </c>
      <c r="AA52" s="254">
        <v>0.87920792079207921</v>
      </c>
      <c r="AB52" s="12" t="s">
        <v>82</v>
      </c>
      <c r="AC52" s="12" t="s">
        <v>82</v>
      </c>
      <c r="AD52" s="19" t="s">
        <v>91</v>
      </c>
      <c r="AE52" s="20"/>
      <c r="AF52" s="20"/>
      <c r="AG52" s="20"/>
      <c r="AH52" s="20"/>
    </row>
    <row r="53" spans="1:34" ht="114.75" customHeight="1" x14ac:dyDescent="0.25">
      <c r="A53" s="29" t="s">
        <v>34</v>
      </c>
      <c r="B53" s="29" t="s">
        <v>277</v>
      </c>
      <c r="C53" s="247" t="s">
        <v>278</v>
      </c>
      <c r="D53" s="29" t="s">
        <v>299</v>
      </c>
      <c r="E53" s="29" t="s">
        <v>299</v>
      </c>
      <c r="F53" s="29" t="s">
        <v>131</v>
      </c>
      <c r="G53" s="266">
        <v>42385</v>
      </c>
      <c r="H53" s="29" t="s">
        <v>300</v>
      </c>
      <c r="I53" s="29" t="s">
        <v>127</v>
      </c>
      <c r="J53" s="266">
        <v>43234</v>
      </c>
      <c r="K53" s="266">
        <v>43234</v>
      </c>
      <c r="L53" s="29" t="s">
        <v>301</v>
      </c>
      <c r="M53" s="249">
        <f t="shared" ca="1" si="0"/>
        <v>8</v>
      </c>
      <c r="N53" s="249">
        <f t="shared" ca="1" si="2"/>
        <v>6</v>
      </c>
      <c r="O53" s="249">
        <f t="shared" ca="1" si="2"/>
        <v>6</v>
      </c>
      <c r="P53" s="260">
        <v>733</v>
      </c>
      <c r="Q53" s="260">
        <v>351</v>
      </c>
      <c r="R53" s="260">
        <v>381</v>
      </c>
      <c r="S53" s="260">
        <v>1</v>
      </c>
      <c r="T53" s="261">
        <v>120.87000000000006</v>
      </c>
      <c r="U53" s="261">
        <v>111.36999999999998</v>
      </c>
      <c r="V53" s="261">
        <v>0</v>
      </c>
      <c r="W53" s="261">
        <v>176</v>
      </c>
      <c r="X53" s="267">
        <v>0.80638063806380633</v>
      </c>
      <c r="Y53" s="263">
        <v>909</v>
      </c>
      <c r="Z53" s="330">
        <f>+SUM(Tabla1345667[[#This Row],[FITO KGR. DECOMISADO]:[ACUI KGR. DECOMISADO]])</f>
        <v>232.24000000000004</v>
      </c>
      <c r="AA53" s="268">
        <v>0.86270022883295194</v>
      </c>
      <c r="AB53" s="29" t="s">
        <v>162</v>
      </c>
      <c r="AC53" s="29" t="s">
        <v>41</v>
      </c>
      <c r="AD53" s="43"/>
      <c r="AE53" s="36"/>
      <c r="AF53" s="36"/>
      <c r="AG53" s="36"/>
      <c r="AH53" s="36"/>
    </row>
    <row r="54" spans="1:34" ht="114.75" customHeight="1" x14ac:dyDescent="0.25">
      <c r="A54" s="29" t="s">
        <v>34</v>
      </c>
      <c r="B54" s="12" t="s">
        <v>277</v>
      </c>
      <c r="C54" s="247" t="s">
        <v>278</v>
      </c>
      <c r="D54" s="12" t="s">
        <v>302</v>
      </c>
      <c r="E54" s="12" t="s">
        <v>302</v>
      </c>
      <c r="F54" s="12" t="s">
        <v>303</v>
      </c>
      <c r="G54" s="248">
        <v>42820</v>
      </c>
      <c r="H54" s="12" t="s">
        <v>304</v>
      </c>
      <c r="I54" s="12" t="s">
        <v>305</v>
      </c>
      <c r="J54" s="248">
        <v>43448</v>
      </c>
      <c r="K54" s="248">
        <v>43773</v>
      </c>
      <c r="L54" s="12" t="s">
        <v>306</v>
      </c>
      <c r="M54" s="249">
        <f t="shared" ca="1" si="0"/>
        <v>7</v>
      </c>
      <c r="N54" s="249">
        <f t="shared" ca="1" si="2"/>
        <v>6</v>
      </c>
      <c r="O54" s="249">
        <f t="shared" ca="1" si="2"/>
        <v>5</v>
      </c>
      <c r="P54" s="282">
        <v>597</v>
      </c>
      <c r="Q54" s="282">
        <v>249</v>
      </c>
      <c r="R54" s="282">
        <v>344</v>
      </c>
      <c r="S54" s="282">
        <v>4</v>
      </c>
      <c r="T54" s="283">
        <v>89.449999999999946</v>
      </c>
      <c r="U54" s="283">
        <v>106.15000000000003</v>
      </c>
      <c r="V54" s="283">
        <v>0</v>
      </c>
      <c r="W54" s="283">
        <v>135</v>
      </c>
      <c r="X54" s="284">
        <v>0.81557377049180324</v>
      </c>
      <c r="Y54" s="285">
        <v>732</v>
      </c>
      <c r="Z54" s="330">
        <f>+SUM(Tabla1345667[[#This Row],[FITO KGR. DECOMISADO]:[ACUI KGR. DECOMISADO]])</f>
        <v>195.59999999999997</v>
      </c>
      <c r="AA54" s="254">
        <v>0.85483870967741937</v>
      </c>
      <c r="AB54" s="12"/>
      <c r="AC54" s="12" t="s">
        <v>41</v>
      </c>
      <c r="AD54" s="19"/>
      <c r="AE54" s="20"/>
      <c r="AF54" s="20"/>
      <c r="AG54" s="20"/>
      <c r="AH54" s="20"/>
    </row>
    <row r="55" spans="1:34" ht="114.75" customHeight="1" x14ac:dyDescent="0.25">
      <c r="A55" s="29" t="s">
        <v>34</v>
      </c>
      <c r="B55" s="12" t="s">
        <v>277</v>
      </c>
      <c r="C55" s="247" t="s">
        <v>278</v>
      </c>
      <c r="D55" s="12" t="s">
        <v>307</v>
      </c>
      <c r="E55" s="12" t="s">
        <v>307</v>
      </c>
      <c r="F55" s="12" t="s">
        <v>308</v>
      </c>
      <c r="G55" s="248">
        <v>42667</v>
      </c>
      <c r="H55" s="12" t="s">
        <v>309</v>
      </c>
      <c r="I55" s="12" t="s">
        <v>55</v>
      </c>
      <c r="J55" s="248">
        <v>43612</v>
      </c>
      <c r="K55" s="248">
        <v>44515</v>
      </c>
      <c r="L55" s="12" t="s">
        <v>310</v>
      </c>
      <c r="M55" s="249">
        <f t="shared" ca="1" si="0"/>
        <v>8</v>
      </c>
      <c r="N55" s="249">
        <f t="shared" ca="1" si="2"/>
        <v>5</v>
      </c>
      <c r="O55" s="249">
        <f t="shared" ca="1" si="2"/>
        <v>3</v>
      </c>
      <c r="P55" s="282">
        <v>988</v>
      </c>
      <c r="Q55" s="282">
        <v>535</v>
      </c>
      <c r="R55" s="282">
        <v>436</v>
      </c>
      <c r="S55" s="282">
        <v>17</v>
      </c>
      <c r="T55" s="283">
        <v>180.37999999999994</v>
      </c>
      <c r="U55" s="283">
        <v>147.58000000000007</v>
      </c>
      <c r="V55" s="283">
        <v>0</v>
      </c>
      <c r="W55" s="283">
        <v>223</v>
      </c>
      <c r="X55" s="284">
        <v>0.81585466556564823</v>
      </c>
      <c r="Y55" s="285">
        <v>1211</v>
      </c>
      <c r="Z55" s="330">
        <f>+SUM(Tabla1345667[[#This Row],[FITO KGR. DECOMISADO]:[ACUI KGR. DECOMISADO]])</f>
        <v>327.96000000000004</v>
      </c>
      <c r="AA55" s="254">
        <v>0.87354409317803661</v>
      </c>
      <c r="AB55" s="12" t="s">
        <v>162</v>
      </c>
      <c r="AC55" s="12" t="s">
        <v>82</v>
      </c>
      <c r="AD55" s="19" t="s">
        <v>311</v>
      </c>
      <c r="AE55" s="20"/>
      <c r="AF55" s="20"/>
      <c r="AG55" s="20"/>
      <c r="AH55" s="20"/>
    </row>
    <row r="56" spans="1:34" ht="114.75" customHeight="1" x14ac:dyDescent="0.25">
      <c r="A56" s="12" t="s">
        <v>34</v>
      </c>
      <c r="B56" s="29" t="s">
        <v>277</v>
      </c>
      <c r="C56" s="247" t="s">
        <v>278</v>
      </c>
      <c r="D56" s="29" t="s">
        <v>312</v>
      </c>
      <c r="E56" s="29" t="s">
        <v>312</v>
      </c>
      <c r="F56" s="29" t="s">
        <v>73</v>
      </c>
      <c r="G56" s="266">
        <v>42407</v>
      </c>
      <c r="H56" s="29" t="s">
        <v>313</v>
      </c>
      <c r="I56" s="29" t="s">
        <v>39</v>
      </c>
      <c r="J56" s="266">
        <v>43612</v>
      </c>
      <c r="K56" s="266">
        <v>43612</v>
      </c>
      <c r="L56" s="29" t="s">
        <v>314</v>
      </c>
      <c r="M56" s="249">
        <f t="shared" ca="1" si="0"/>
        <v>8</v>
      </c>
      <c r="N56" s="249">
        <f t="shared" ca="1" si="2"/>
        <v>5</v>
      </c>
      <c r="O56" s="249">
        <f t="shared" ca="1" si="2"/>
        <v>5</v>
      </c>
      <c r="P56" s="260">
        <v>479</v>
      </c>
      <c r="Q56" s="260">
        <v>254</v>
      </c>
      <c r="R56" s="260">
        <v>224</v>
      </c>
      <c r="S56" s="260">
        <v>1</v>
      </c>
      <c r="T56" s="261">
        <v>74.740000000000009</v>
      </c>
      <c r="U56" s="261">
        <v>52.260000000000005</v>
      </c>
      <c r="V56" s="261">
        <v>0</v>
      </c>
      <c r="W56" s="261">
        <v>74</v>
      </c>
      <c r="X56" s="267">
        <v>0.86618444846292952</v>
      </c>
      <c r="Y56" s="263">
        <v>553</v>
      </c>
      <c r="Z56" s="330">
        <f>+SUM(Tabla1345667[[#This Row],[FITO KGR. DECOMISADO]:[ACUI KGR. DECOMISADO]])</f>
        <v>127.00000000000001</v>
      </c>
      <c r="AA56" s="268">
        <v>0.86096256684491979</v>
      </c>
      <c r="AB56" s="29" t="s">
        <v>162</v>
      </c>
      <c r="AC56" s="29" t="s">
        <v>41</v>
      </c>
      <c r="AD56" s="43" t="s">
        <v>315</v>
      </c>
      <c r="AE56" s="36"/>
      <c r="AF56" s="36"/>
      <c r="AG56" s="36"/>
      <c r="AH56" s="36"/>
    </row>
    <row r="57" spans="1:34" ht="114.75" customHeight="1" x14ac:dyDescent="0.25">
      <c r="A57" s="29" t="s">
        <v>34</v>
      </c>
      <c r="B57" s="29" t="s">
        <v>277</v>
      </c>
      <c r="C57" s="247" t="s">
        <v>278</v>
      </c>
      <c r="D57" s="29" t="s">
        <v>316</v>
      </c>
      <c r="E57" s="29" t="s">
        <v>316</v>
      </c>
      <c r="F57" s="29" t="s">
        <v>159</v>
      </c>
      <c r="G57" s="266">
        <v>43973</v>
      </c>
      <c r="H57" s="29" t="s">
        <v>317</v>
      </c>
      <c r="I57" s="29" t="s">
        <v>55</v>
      </c>
      <c r="J57" s="266">
        <v>44375</v>
      </c>
      <c r="K57" s="266">
        <v>44375</v>
      </c>
      <c r="L57" s="29" t="s">
        <v>318</v>
      </c>
      <c r="M57" s="249">
        <f t="shared" ca="1" si="0"/>
        <v>4</v>
      </c>
      <c r="N57" s="249">
        <f t="shared" ca="1" si="2"/>
        <v>3</v>
      </c>
      <c r="O57" s="249">
        <f t="shared" ca="1" si="2"/>
        <v>3</v>
      </c>
      <c r="P57" s="260">
        <v>1290</v>
      </c>
      <c r="Q57" s="260">
        <v>642</v>
      </c>
      <c r="R57" s="260">
        <v>647</v>
      </c>
      <c r="S57" s="260">
        <v>1</v>
      </c>
      <c r="T57" s="261">
        <v>179.07</v>
      </c>
      <c r="U57" s="261">
        <v>188.99999999999991</v>
      </c>
      <c r="V57" s="261">
        <v>1</v>
      </c>
      <c r="W57" s="261">
        <v>216</v>
      </c>
      <c r="X57" s="267">
        <v>0.85657370517928288</v>
      </c>
      <c r="Y57" s="263">
        <v>1506</v>
      </c>
      <c r="Z57" s="330">
        <f>+SUM(Tabla1345667[[#This Row],[FITO KGR. DECOMISADO]:[ACUI KGR. DECOMISADO]])</f>
        <v>369.06999999999994</v>
      </c>
      <c r="AA57" s="268">
        <v>0.80403458213256485</v>
      </c>
      <c r="AB57" s="29" t="s">
        <v>162</v>
      </c>
      <c r="AC57" s="29" t="s">
        <v>41</v>
      </c>
      <c r="AD57" s="43"/>
      <c r="AE57" s="36"/>
      <c r="AF57" s="36"/>
      <c r="AG57" s="36"/>
      <c r="AH57" s="36"/>
    </row>
    <row r="58" spans="1:34" ht="114.75" customHeight="1" x14ac:dyDescent="0.25">
      <c r="A58" s="29" t="s">
        <v>34</v>
      </c>
      <c r="B58" s="29" t="s">
        <v>277</v>
      </c>
      <c r="C58" s="247" t="s">
        <v>278</v>
      </c>
      <c r="D58" s="29" t="s">
        <v>319</v>
      </c>
      <c r="E58" s="296"/>
      <c r="F58" s="48">
        <v>47</v>
      </c>
      <c r="G58" s="188">
        <v>44332</v>
      </c>
      <c r="H58" s="189" t="s">
        <v>320</v>
      </c>
      <c r="I58" s="48" t="s">
        <v>321</v>
      </c>
      <c r="J58" s="259">
        <v>44697</v>
      </c>
      <c r="K58" s="259">
        <v>44935</v>
      </c>
      <c r="L58" s="69" t="s">
        <v>322</v>
      </c>
      <c r="M58" s="249">
        <f t="shared" ca="1" si="0"/>
        <v>3</v>
      </c>
      <c r="N58" s="249">
        <f t="shared" ca="1" si="2"/>
        <v>2</v>
      </c>
      <c r="O58" s="249">
        <f t="shared" ca="1" si="2"/>
        <v>1</v>
      </c>
      <c r="P58" s="297">
        <v>673</v>
      </c>
      <c r="Q58" s="298">
        <v>293</v>
      </c>
      <c r="R58" s="298">
        <v>377</v>
      </c>
      <c r="S58" s="298">
        <v>3</v>
      </c>
      <c r="T58" s="299">
        <v>90.759999999999977</v>
      </c>
      <c r="U58" s="299">
        <v>128.14000000000004</v>
      </c>
      <c r="V58" s="300">
        <v>0</v>
      </c>
      <c r="W58" s="301">
        <v>151</v>
      </c>
      <c r="X58" s="265">
        <v>0.81674757281553401</v>
      </c>
      <c r="Y58" s="301">
        <v>824</v>
      </c>
      <c r="Z58" s="331">
        <f>+SUM(Tabla1345667[[#This Row],[FITO KGR. DECOMISADO]:[ACUI KGR. DECOMISADO]])</f>
        <v>218.90000000000003</v>
      </c>
      <c r="AA58" s="265"/>
      <c r="AB58" s="265"/>
      <c r="AC58" s="265"/>
      <c r="AD58" s="35"/>
      <c r="AE58" s="36"/>
      <c r="AF58" s="36"/>
      <c r="AG58" s="36"/>
      <c r="AH58" s="36"/>
    </row>
    <row r="59" spans="1:34" ht="114.75" customHeight="1" x14ac:dyDescent="0.25">
      <c r="A59" s="12" t="s">
        <v>34</v>
      </c>
      <c r="B59" s="12" t="s">
        <v>277</v>
      </c>
      <c r="C59" s="291" t="s">
        <v>323</v>
      </c>
      <c r="D59" s="12" t="s">
        <v>324</v>
      </c>
      <c r="E59" s="12" t="s">
        <v>324</v>
      </c>
      <c r="F59" s="12" t="s">
        <v>325</v>
      </c>
      <c r="G59" s="248">
        <v>41791</v>
      </c>
      <c r="H59" s="12" t="s">
        <v>326</v>
      </c>
      <c r="I59" s="12" t="s">
        <v>121</v>
      </c>
      <c r="J59" s="248">
        <v>42198</v>
      </c>
      <c r="K59" s="248">
        <v>43771</v>
      </c>
      <c r="L59" s="12" t="s">
        <v>327</v>
      </c>
      <c r="M59" s="249">
        <f t="shared" ca="1" si="0"/>
        <v>10</v>
      </c>
      <c r="N59" s="249">
        <f t="shared" ca="1" si="2"/>
        <v>9</v>
      </c>
      <c r="O59" s="249">
        <f t="shared" ca="1" si="2"/>
        <v>5</v>
      </c>
      <c r="P59" s="282">
        <v>652</v>
      </c>
      <c r="Q59" s="282">
        <v>528</v>
      </c>
      <c r="R59" s="282">
        <v>124</v>
      </c>
      <c r="S59" s="282">
        <v>0</v>
      </c>
      <c r="T59" s="283">
        <v>137.87999999999997</v>
      </c>
      <c r="U59" s="283">
        <v>47.440000000000005</v>
      </c>
      <c r="V59" s="283">
        <v>0</v>
      </c>
      <c r="W59" s="283">
        <v>4</v>
      </c>
      <c r="X59" s="284">
        <v>1</v>
      </c>
      <c r="Y59" s="285">
        <v>652</v>
      </c>
      <c r="Z59" s="330">
        <f>+SUM(Tabla1345667[[#This Row],[FITO KGR. DECOMISADO]:[ACUI KGR. DECOMISADO]])</f>
        <v>185.31999999999996</v>
      </c>
      <c r="AA59" s="254">
        <v>0.99344262295081964</v>
      </c>
      <c r="AB59" s="12"/>
      <c r="AC59" s="12" t="s">
        <v>41</v>
      </c>
      <c r="AD59" s="19" t="s">
        <v>328</v>
      </c>
      <c r="AE59" s="20"/>
      <c r="AF59" s="20"/>
      <c r="AG59" s="20"/>
      <c r="AH59" s="20"/>
    </row>
    <row r="60" spans="1:34" ht="114.75" customHeight="1" x14ac:dyDescent="0.25">
      <c r="A60" s="29" t="s">
        <v>34</v>
      </c>
      <c r="B60" s="12" t="s">
        <v>277</v>
      </c>
      <c r="C60" s="291" t="s">
        <v>323</v>
      </c>
      <c r="D60" s="12" t="s">
        <v>329</v>
      </c>
      <c r="E60" s="12" t="s">
        <v>329</v>
      </c>
      <c r="F60" s="12" t="s">
        <v>188</v>
      </c>
      <c r="G60" s="248">
        <v>41640</v>
      </c>
      <c r="H60" s="12" t="s">
        <v>330</v>
      </c>
      <c r="I60" s="12" t="s">
        <v>89</v>
      </c>
      <c r="J60" s="248">
        <v>42723</v>
      </c>
      <c r="K60" s="248">
        <v>42723</v>
      </c>
      <c r="L60" s="12" t="s">
        <v>331</v>
      </c>
      <c r="M60" s="249">
        <f t="shared" ca="1" si="0"/>
        <v>10</v>
      </c>
      <c r="N60" s="249">
        <f t="shared" ca="1" si="2"/>
        <v>8</v>
      </c>
      <c r="O60" s="249">
        <f t="shared" ca="1" si="2"/>
        <v>8</v>
      </c>
      <c r="P60" s="282">
        <v>145</v>
      </c>
      <c r="Q60" s="282">
        <v>122</v>
      </c>
      <c r="R60" s="282">
        <v>23</v>
      </c>
      <c r="S60" s="282">
        <v>0</v>
      </c>
      <c r="T60" s="283">
        <v>40.819999999999986</v>
      </c>
      <c r="U60" s="283">
        <v>15.359999999999998</v>
      </c>
      <c r="V60" s="283">
        <v>0</v>
      </c>
      <c r="W60" s="283">
        <v>2</v>
      </c>
      <c r="X60" s="284">
        <v>0.98639455782312924</v>
      </c>
      <c r="Y60" s="285">
        <v>147</v>
      </c>
      <c r="Z60" s="330">
        <f>+SUM(Tabla1345667[[#This Row],[FITO KGR. DECOMISADO]:[ACUI KGR. DECOMISADO]])</f>
        <v>56.179999999999986</v>
      </c>
      <c r="AA60" s="254">
        <v>0.9906890130353817</v>
      </c>
      <c r="AB60" s="12" t="s">
        <v>41</v>
      </c>
      <c r="AC60" s="12" t="s">
        <v>41</v>
      </c>
      <c r="AD60" s="19"/>
      <c r="AE60" s="20"/>
      <c r="AF60" s="20"/>
      <c r="AG60" s="20"/>
      <c r="AH60" s="20"/>
    </row>
    <row r="61" spans="1:34" ht="114.75" customHeight="1" x14ac:dyDescent="0.25">
      <c r="A61" s="12" t="s">
        <v>34</v>
      </c>
      <c r="B61" s="12" t="s">
        <v>277</v>
      </c>
      <c r="C61" s="291" t="s">
        <v>323</v>
      </c>
      <c r="D61" s="12" t="s">
        <v>332</v>
      </c>
      <c r="E61" s="12" t="s">
        <v>332</v>
      </c>
      <c r="F61" s="12" t="s">
        <v>78</v>
      </c>
      <c r="G61" s="248">
        <v>43834</v>
      </c>
      <c r="H61" s="12" t="s">
        <v>333</v>
      </c>
      <c r="I61" s="12" t="s">
        <v>207</v>
      </c>
      <c r="J61" s="248">
        <v>44373</v>
      </c>
      <c r="K61" s="248">
        <v>44373</v>
      </c>
      <c r="L61" s="12" t="s">
        <v>334</v>
      </c>
      <c r="M61" s="249">
        <f t="shared" ca="1" si="0"/>
        <v>4</v>
      </c>
      <c r="N61" s="249">
        <f t="shared" ca="1" si="2"/>
        <v>3</v>
      </c>
      <c r="O61" s="249">
        <f t="shared" ca="1" si="2"/>
        <v>3</v>
      </c>
      <c r="P61" s="282">
        <v>750</v>
      </c>
      <c r="Q61" s="282">
        <v>558</v>
      </c>
      <c r="R61" s="282">
        <v>192</v>
      </c>
      <c r="S61" s="282">
        <v>0</v>
      </c>
      <c r="T61" s="283">
        <v>191.03</v>
      </c>
      <c r="U61" s="283">
        <v>73.249999999999986</v>
      </c>
      <c r="V61" s="283">
        <v>0</v>
      </c>
      <c r="W61" s="283">
        <v>15</v>
      </c>
      <c r="X61" s="284">
        <v>0.98039215686274506</v>
      </c>
      <c r="Y61" s="285">
        <v>765</v>
      </c>
      <c r="Z61" s="330">
        <f>+SUM(Tabla1345667[[#This Row],[FITO KGR. DECOMISADO]:[ACUI KGR. DECOMISADO]])</f>
        <v>264.27999999999997</v>
      </c>
      <c r="AA61" s="254">
        <v>1</v>
      </c>
      <c r="AB61" s="12" t="s">
        <v>82</v>
      </c>
      <c r="AC61" s="12" t="s">
        <v>41</v>
      </c>
      <c r="AD61" s="19"/>
      <c r="AE61" s="20"/>
      <c r="AF61" s="20"/>
      <c r="AG61" s="20"/>
      <c r="AH61" s="20"/>
    </row>
    <row r="62" spans="1:34" ht="114.75" customHeight="1" x14ac:dyDescent="0.25">
      <c r="A62" s="29" t="s">
        <v>34</v>
      </c>
      <c r="B62" s="12" t="s">
        <v>277</v>
      </c>
      <c r="C62" s="291" t="s">
        <v>323</v>
      </c>
      <c r="D62" s="12" t="s">
        <v>335</v>
      </c>
      <c r="E62" s="12" t="s">
        <v>335</v>
      </c>
      <c r="F62" s="12" t="s">
        <v>159</v>
      </c>
      <c r="G62" s="248">
        <v>43724</v>
      </c>
      <c r="H62" s="12" t="s">
        <v>336</v>
      </c>
      <c r="I62" s="12" t="s">
        <v>55</v>
      </c>
      <c r="J62" s="248">
        <v>44403</v>
      </c>
      <c r="K62" s="248">
        <v>44403</v>
      </c>
      <c r="L62" s="12" t="s">
        <v>337</v>
      </c>
      <c r="M62" s="249">
        <f t="shared" ca="1" si="0"/>
        <v>5</v>
      </c>
      <c r="N62" s="249">
        <f t="shared" ca="1" si="2"/>
        <v>3</v>
      </c>
      <c r="O62" s="249">
        <f t="shared" ca="1" si="2"/>
        <v>3</v>
      </c>
      <c r="P62" s="282">
        <v>831</v>
      </c>
      <c r="Q62" s="282">
        <v>735</v>
      </c>
      <c r="R62" s="282">
        <v>96</v>
      </c>
      <c r="S62" s="282">
        <v>0</v>
      </c>
      <c r="T62" s="283">
        <v>249.46999999999994</v>
      </c>
      <c r="U62" s="283">
        <v>38.700000000000003</v>
      </c>
      <c r="V62" s="283">
        <v>0</v>
      </c>
      <c r="W62" s="283">
        <v>18</v>
      </c>
      <c r="X62" s="284">
        <v>1.0284653465346534</v>
      </c>
      <c r="Y62" s="285">
        <v>849</v>
      </c>
      <c r="Z62" s="330">
        <f>+SUM(Tabla1345667[[#This Row],[FITO KGR. DECOMISADO]:[ACUI KGR. DECOMISADO]])</f>
        <v>288.16999999999996</v>
      </c>
      <c r="AA62" s="254">
        <v>0.96460176991150437</v>
      </c>
      <c r="AB62" s="12" t="s">
        <v>82</v>
      </c>
      <c r="AC62" s="12" t="s">
        <v>41</v>
      </c>
      <c r="AD62" s="19"/>
      <c r="AE62" s="20"/>
      <c r="AF62" s="20"/>
      <c r="AG62" s="20"/>
      <c r="AH62" s="20"/>
    </row>
    <row r="63" spans="1:34" s="289" customFormat="1" ht="114.75" customHeight="1" x14ac:dyDescent="0.25">
      <c r="A63" s="291" t="s">
        <v>34</v>
      </c>
      <c r="B63" s="291" t="s">
        <v>277</v>
      </c>
      <c r="C63" s="291" t="s">
        <v>323</v>
      </c>
      <c r="D63" s="317" t="s">
        <v>338</v>
      </c>
      <c r="E63" s="296"/>
      <c r="F63" s="48" t="s">
        <v>339</v>
      </c>
      <c r="G63" s="259">
        <v>42782</v>
      </c>
      <c r="H63" s="48" t="s">
        <v>340</v>
      </c>
      <c r="I63" s="48" t="s">
        <v>263</v>
      </c>
      <c r="J63" s="259">
        <v>43234</v>
      </c>
      <c r="K63" s="259">
        <v>44669</v>
      </c>
      <c r="L63" s="48" t="s">
        <v>341</v>
      </c>
      <c r="M63" s="249">
        <f t="shared" ca="1" si="0"/>
        <v>7</v>
      </c>
      <c r="N63" s="249">
        <f t="shared" ca="1" si="2"/>
        <v>6</v>
      </c>
      <c r="O63" s="249">
        <f t="shared" ca="1" si="2"/>
        <v>2</v>
      </c>
      <c r="P63" s="282">
        <v>785</v>
      </c>
      <c r="Q63" s="282">
        <v>678</v>
      </c>
      <c r="R63" s="282">
        <v>107</v>
      </c>
      <c r="S63" s="282">
        <v>0</v>
      </c>
      <c r="T63" s="283">
        <v>220.64000000000001</v>
      </c>
      <c r="U63" s="283">
        <v>54.25</v>
      </c>
      <c r="V63" s="283">
        <v>0</v>
      </c>
      <c r="W63" s="283">
        <v>6</v>
      </c>
      <c r="X63" s="293">
        <v>0.9924146649810367</v>
      </c>
      <c r="Y63" s="285">
        <v>791</v>
      </c>
      <c r="Z63" s="330">
        <f>+SUM(Tabla1345667[[#This Row],[FITO KGR. DECOMISADO]:[ACUI KGR. DECOMISADO]])</f>
        <v>274.89</v>
      </c>
      <c r="AA63" s="268">
        <v>0</v>
      </c>
      <c r="AB63" s="29" t="s">
        <v>41</v>
      </c>
      <c r="AC63" s="29" t="s">
        <v>41</v>
      </c>
      <c r="AD63" s="43" t="s">
        <v>453</v>
      </c>
      <c r="AE63" s="36"/>
      <c r="AF63" s="36"/>
      <c r="AG63" s="36"/>
      <c r="AH63" s="36"/>
    </row>
    <row r="64" spans="1:34" ht="114.75" customHeight="1" x14ac:dyDescent="0.25">
      <c r="A64" s="29" t="s">
        <v>34</v>
      </c>
      <c r="B64" s="29" t="s">
        <v>277</v>
      </c>
      <c r="C64" s="247" t="s">
        <v>342</v>
      </c>
      <c r="D64" s="29" t="s">
        <v>343</v>
      </c>
      <c r="E64" s="29" t="s">
        <v>343</v>
      </c>
      <c r="F64" s="29" t="s">
        <v>250</v>
      </c>
      <c r="G64" s="266">
        <v>42923</v>
      </c>
      <c r="H64" s="29" t="s">
        <v>344</v>
      </c>
      <c r="I64" s="29" t="s">
        <v>55</v>
      </c>
      <c r="J64" s="266">
        <v>44067</v>
      </c>
      <c r="K64" s="266">
        <v>44531</v>
      </c>
      <c r="L64" s="29" t="s">
        <v>345</v>
      </c>
      <c r="M64" s="249">
        <f t="shared" ca="1" si="0"/>
        <v>7</v>
      </c>
      <c r="N64" s="249">
        <f t="shared" ca="1" si="2"/>
        <v>4</v>
      </c>
      <c r="O64" s="249">
        <f t="shared" ca="1" si="2"/>
        <v>3</v>
      </c>
      <c r="P64" s="260">
        <v>6</v>
      </c>
      <c r="Q64" s="260">
        <v>6</v>
      </c>
      <c r="R64" s="260">
        <v>0</v>
      </c>
      <c r="S64" s="260">
        <v>0</v>
      </c>
      <c r="T64" s="261">
        <v>4.0999999999999996</v>
      </c>
      <c r="U64" s="261">
        <v>0.8</v>
      </c>
      <c r="V64" s="261">
        <v>0</v>
      </c>
      <c r="W64" s="261">
        <v>0</v>
      </c>
      <c r="X64" s="267">
        <v>1</v>
      </c>
      <c r="Y64" s="263">
        <v>6</v>
      </c>
      <c r="Z64" s="330">
        <f>+SUM(Tabla1345667[[#This Row],[FITO KGR. DECOMISADO]:[ACUI KGR. DECOMISADO]])</f>
        <v>4.8999999999999995</v>
      </c>
      <c r="AA64" s="268">
        <v>1</v>
      </c>
      <c r="AB64" s="29" t="s">
        <v>41</v>
      </c>
      <c r="AC64" s="29" t="s">
        <v>41</v>
      </c>
      <c r="AD64" s="43"/>
      <c r="AE64" s="36"/>
      <c r="AF64" s="36"/>
      <c r="AG64" s="36"/>
      <c r="AH64" s="36"/>
    </row>
    <row r="65" spans="1:34" ht="114.75" customHeight="1" x14ac:dyDescent="0.25">
      <c r="A65" s="12" t="s">
        <v>34</v>
      </c>
      <c r="B65" s="29" t="s">
        <v>346</v>
      </c>
      <c r="C65" s="256" t="s">
        <v>346</v>
      </c>
      <c r="D65" s="29" t="s">
        <v>347</v>
      </c>
      <c r="E65" s="29" t="s">
        <v>347</v>
      </c>
      <c r="F65" s="29" t="s">
        <v>348</v>
      </c>
      <c r="G65" s="266">
        <v>42869</v>
      </c>
      <c r="H65" s="29" t="s">
        <v>349</v>
      </c>
      <c r="I65" s="29" t="s">
        <v>127</v>
      </c>
      <c r="J65" s="266">
        <v>43458</v>
      </c>
      <c r="K65" s="266">
        <v>44088</v>
      </c>
      <c r="L65" s="29" t="s">
        <v>350</v>
      </c>
      <c r="M65" s="249">
        <f t="shared" ca="1" si="0"/>
        <v>7</v>
      </c>
      <c r="N65" s="249">
        <f t="shared" ca="1" si="2"/>
        <v>6</v>
      </c>
      <c r="O65" s="249">
        <f t="shared" ca="1" si="2"/>
        <v>4</v>
      </c>
      <c r="P65" s="260">
        <v>50</v>
      </c>
      <c r="Q65" s="260">
        <v>26</v>
      </c>
      <c r="R65" s="260">
        <v>27</v>
      </c>
      <c r="S65" s="260">
        <v>0</v>
      </c>
      <c r="T65" s="261">
        <v>3.16</v>
      </c>
      <c r="U65" s="261">
        <v>4.95</v>
      </c>
      <c r="V65" s="261">
        <v>0</v>
      </c>
      <c r="W65" s="261">
        <v>0</v>
      </c>
      <c r="X65" s="267">
        <v>1</v>
      </c>
      <c r="Y65" s="263">
        <v>50</v>
      </c>
      <c r="Z65" s="330">
        <f>+SUM(Tabla1345667[[#This Row],[FITO KGR. DECOMISADO]:[ACUI KGR. DECOMISADO]])</f>
        <v>8.11</v>
      </c>
      <c r="AA65" s="268">
        <v>0.95</v>
      </c>
      <c r="AB65" s="29" t="s">
        <v>162</v>
      </c>
      <c r="AC65" s="29" t="s">
        <v>82</v>
      </c>
      <c r="AD65" s="43" t="s">
        <v>351</v>
      </c>
      <c r="AE65" s="36"/>
      <c r="AF65" s="36"/>
      <c r="AG65" s="36"/>
      <c r="AH65" s="36"/>
    </row>
    <row r="66" spans="1:34" ht="114.75" customHeight="1" x14ac:dyDescent="0.25">
      <c r="A66" s="29" t="s">
        <v>34</v>
      </c>
      <c r="B66" s="12" t="s">
        <v>352</v>
      </c>
      <c r="C66" s="247" t="s">
        <v>352</v>
      </c>
      <c r="D66" s="12" t="s">
        <v>353</v>
      </c>
      <c r="E66" s="12" t="s">
        <v>353</v>
      </c>
      <c r="F66" s="12" t="s">
        <v>354</v>
      </c>
      <c r="G66" s="248">
        <v>41881</v>
      </c>
      <c r="H66" s="12" t="s">
        <v>355</v>
      </c>
      <c r="I66" s="12" t="s">
        <v>95</v>
      </c>
      <c r="J66" s="248">
        <v>42723</v>
      </c>
      <c r="K66" s="248">
        <v>42884</v>
      </c>
      <c r="L66" s="12" t="s">
        <v>356</v>
      </c>
      <c r="M66" s="249">
        <f t="shared" ref="M66:M84" ca="1" si="3">+(YEAR(TODAY())-YEAR(G66))</f>
        <v>10</v>
      </c>
      <c r="N66" s="249">
        <f t="shared" ca="1" si="2"/>
        <v>8</v>
      </c>
      <c r="O66" s="249">
        <f t="shared" ca="1" si="2"/>
        <v>7</v>
      </c>
      <c r="P66" s="282">
        <v>41</v>
      </c>
      <c r="Q66" s="282">
        <v>22</v>
      </c>
      <c r="R66" s="282">
        <v>19</v>
      </c>
      <c r="S66" s="282">
        <v>0</v>
      </c>
      <c r="T66" s="283">
        <v>9.76</v>
      </c>
      <c r="U66" s="283">
        <v>18.73</v>
      </c>
      <c r="V66" s="283">
        <v>0</v>
      </c>
      <c r="W66" s="283">
        <v>0</v>
      </c>
      <c r="X66" s="284">
        <v>1</v>
      </c>
      <c r="Y66" s="285">
        <v>41</v>
      </c>
      <c r="Z66" s="330">
        <f>+SUM(Tabla1345667[[#This Row],[FITO KGR. DECOMISADO]:[ACUI KGR. DECOMISADO]])</f>
        <v>28.490000000000002</v>
      </c>
      <c r="AA66" s="254">
        <v>1</v>
      </c>
      <c r="AB66" s="12" t="s">
        <v>41</v>
      </c>
      <c r="AC66" s="12" t="s">
        <v>41</v>
      </c>
      <c r="AD66" s="19" t="s">
        <v>357</v>
      </c>
      <c r="AE66" s="20"/>
      <c r="AF66" s="20"/>
      <c r="AG66" s="20"/>
      <c r="AH66" s="20"/>
    </row>
    <row r="67" spans="1:34" ht="114.75" customHeight="1" x14ac:dyDescent="0.25">
      <c r="A67" s="12" t="s">
        <v>34</v>
      </c>
      <c r="B67" s="29" t="s">
        <v>358</v>
      </c>
      <c r="C67" s="256" t="s">
        <v>359</v>
      </c>
      <c r="D67" s="29" t="s">
        <v>360</v>
      </c>
      <c r="E67" s="29" t="s">
        <v>360</v>
      </c>
      <c r="F67" s="29" t="s">
        <v>212</v>
      </c>
      <c r="G67" s="266">
        <v>42380</v>
      </c>
      <c r="H67" s="29" t="s">
        <v>361</v>
      </c>
      <c r="I67" s="29" t="s">
        <v>362</v>
      </c>
      <c r="J67" s="266">
        <v>42884</v>
      </c>
      <c r="K67" s="266">
        <v>42884</v>
      </c>
      <c r="L67" s="29" t="s">
        <v>363</v>
      </c>
      <c r="M67" s="249">
        <f t="shared" ca="1" si="3"/>
        <v>8</v>
      </c>
      <c r="N67" s="249">
        <f t="shared" ca="1" si="2"/>
        <v>7</v>
      </c>
      <c r="O67" s="249">
        <f t="shared" ca="1" si="2"/>
        <v>7</v>
      </c>
      <c r="P67" s="260">
        <v>66</v>
      </c>
      <c r="Q67" s="260">
        <v>58</v>
      </c>
      <c r="R67" s="260">
        <v>8</v>
      </c>
      <c r="S67" s="260">
        <v>0</v>
      </c>
      <c r="T67" s="261">
        <v>10.860000000000001</v>
      </c>
      <c r="U67" s="261">
        <v>3.77</v>
      </c>
      <c r="V67" s="261">
        <v>0</v>
      </c>
      <c r="W67" s="261">
        <v>12</v>
      </c>
      <c r="X67" s="267">
        <v>0.84615384615384615</v>
      </c>
      <c r="Y67" s="263">
        <v>78</v>
      </c>
      <c r="Z67" s="330">
        <f>+SUM(Tabla1345667[[#This Row],[FITO KGR. DECOMISADO]:[ACUI KGR. DECOMISADO]])</f>
        <v>14.63</v>
      </c>
      <c r="AA67" s="268">
        <v>0.69306930693069302</v>
      </c>
      <c r="AB67" s="29" t="s">
        <v>162</v>
      </c>
      <c r="AC67" s="29" t="s">
        <v>41</v>
      </c>
      <c r="AD67" s="43"/>
      <c r="AE67" s="36"/>
      <c r="AF67" s="36"/>
      <c r="AG67" s="36"/>
      <c r="AH67" s="36"/>
    </row>
    <row r="68" spans="1:34" ht="114.75" customHeight="1" x14ac:dyDescent="0.25">
      <c r="A68" s="29" t="s">
        <v>34</v>
      </c>
      <c r="B68" s="12" t="s">
        <v>364</v>
      </c>
      <c r="C68" s="247" t="s">
        <v>365</v>
      </c>
      <c r="D68" s="12" t="s">
        <v>366</v>
      </c>
      <c r="E68" s="12" t="s">
        <v>366</v>
      </c>
      <c r="F68" s="12" t="s">
        <v>367</v>
      </c>
      <c r="G68" s="248">
        <v>41456</v>
      </c>
      <c r="H68" s="12" t="s">
        <v>368</v>
      </c>
      <c r="I68" s="12" t="s">
        <v>55</v>
      </c>
      <c r="J68" s="248">
        <v>42282</v>
      </c>
      <c r="K68" s="248">
        <v>43458</v>
      </c>
      <c r="L68" s="12" t="s">
        <v>369</v>
      </c>
      <c r="M68" s="249">
        <f t="shared" ca="1" si="3"/>
        <v>11</v>
      </c>
      <c r="N68" s="249">
        <f t="shared" ca="1" si="2"/>
        <v>9</v>
      </c>
      <c r="O68" s="249">
        <f t="shared" ca="1" si="2"/>
        <v>6</v>
      </c>
      <c r="P68" s="282">
        <v>475</v>
      </c>
      <c r="Q68" s="282">
        <v>24</v>
      </c>
      <c r="R68" s="282">
        <v>447</v>
      </c>
      <c r="S68" s="282">
        <v>4</v>
      </c>
      <c r="T68" s="283">
        <v>233</v>
      </c>
      <c r="U68" s="283">
        <v>467.68</v>
      </c>
      <c r="V68" s="283">
        <v>0</v>
      </c>
      <c r="W68" s="283">
        <v>0</v>
      </c>
      <c r="X68" s="284">
        <v>1</v>
      </c>
      <c r="Y68" s="285">
        <v>475</v>
      </c>
      <c r="Z68" s="330">
        <f>+SUM(Tabla1345667[[#This Row],[FITO KGR. DECOMISADO]:[ACUI KGR. DECOMISADO]])</f>
        <v>700.68000000000006</v>
      </c>
      <c r="AA68" s="254">
        <v>1</v>
      </c>
      <c r="AB68" s="12" t="s">
        <v>41</v>
      </c>
      <c r="AC68" s="12" t="s">
        <v>41</v>
      </c>
      <c r="AD68" s="19"/>
      <c r="AE68" s="20"/>
      <c r="AF68" s="20"/>
      <c r="AG68" s="20"/>
      <c r="AH68" s="20"/>
    </row>
    <row r="69" spans="1:34" ht="114.75" customHeight="1" x14ac:dyDescent="0.25">
      <c r="A69" s="12" t="s">
        <v>34</v>
      </c>
      <c r="B69" s="12" t="s">
        <v>364</v>
      </c>
      <c r="C69" s="247" t="s">
        <v>365</v>
      </c>
      <c r="D69" s="12" t="s">
        <v>370</v>
      </c>
      <c r="E69" s="12" t="s">
        <v>370</v>
      </c>
      <c r="F69" s="12" t="s">
        <v>212</v>
      </c>
      <c r="G69" s="248">
        <v>42380</v>
      </c>
      <c r="H69" s="12" t="s">
        <v>371</v>
      </c>
      <c r="I69" s="12" t="s">
        <v>362</v>
      </c>
      <c r="J69" s="248">
        <v>42884</v>
      </c>
      <c r="K69" s="248">
        <v>42884</v>
      </c>
      <c r="L69" s="12" t="s">
        <v>372</v>
      </c>
      <c r="M69" s="249">
        <f t="shared" ca="1" si="3"/>
        <v>8</v>
      </c>
      <c r="N69" s="249">
        <f t="shared" ca="1" si="2"/>
        <v>7</v>
      </c>
      <c r="O69" s="249">
        <f t="shared" ca="1" si="2"/>
        <v>7</v>
      </c>
      <c r="P69" s="282">
        <v>20</v>
      </c>
      <c r="Q69" s="282">
        <v>15</v>
      </c>
      <c r="R69" s="282">
        <v>5</v>
      </c>
      <c r="S69" s="282">
        <v>0</v>
      </c>
      <c r="T69" s="283">
        <v>176</v>
      </c>
      <c r="U69" s="283">
        <v>25</v>
      </c>
      <c r="V69" s="283">
        <v>0</v>
      </c>
      <c r="W69" s="283">
        <v>0</v>
      </c>
      <c r="X69" s="284">
        <v>1</v>
      </c>
      <c r="Y69" s="285">
        <v>20</v>
      </c>
      <c r="Z69" s="330">
        <f>+SUM(Tabla1345667[[#This Row],[FITO KGR. DECOMISADO]:[ACUI KGR. DECOMISADO]])</f>
        <v>201</v>
      </c>
      <c r="AA69" s="254">
        <v>1</v>
      </c>
      <c r="AB69" s="12" t="s">
        <v>41</v>
      </c>
      <c r="AC69" s="12" t="s">
        <v>41</v>
      </c>
      <c r="AD69" s="19"/>
      <c r="AE69" s="20"/>
      <c r="AF69" s="20"/>
      <c r="AG69" s="20"/>
      <c r="AH69" s="20"/>
    </row>
    <row r="70" spans="1:34" ht="114.75" customHeight="1" x14ac:dyDescent="0.25">
      <c r="A70" s="12" t="s">
        <v>34</v>
      </c>
      <c r="B70" s="12" t="s">
        <v>373</v>
      </c>
      <c r="C70" s="291" t="s">
        <v>374</v>
      </c>
      <c r="D70" s="12" t="s">
        <v>375</v>
      </c>
      <c r="E70" s="12" t="s">
        <v>375</v>
      </c>
      <c r="F70" s="12" t="s">
        <v>283</v>
      </c>
      <c r="G70" s="248">
        <v>41447</v>
      </c>
      <c r="H70" s="12" t="s">
        <v>376</v>
      </c>
      <c r="I70" s="12" t="s">
        <v>95</v>
      </c>
      <c r="J70" s="248">
        <v>42646</v>
      </c>
      <c r="K70" s="248">
        <v>42646</v>
      </c>
      <c r="L70" s="12" t="s">
        <v>377</v>
      </c>
      <c r="M70" s="249">
        <f t="shared" ca="1" si="3"/>
        <v>11</v>
      </c>
      <c r="N70" s="249">
        <f t="shared" ca="1" si="2"/>
        <v>8</v>
      </c>
      <c r="O70" s="249">
        <f t="shared" ca="1" si="2"/>
        <v>8</v>
      </c>
      <c r="P70" s="282">
        <v>188</v>
      </c>
      <c r="Q70" s="282">
        <v>85</v>
      </c>
      <c r="R70" s="282">
        <v>103</v>
      </c>
      <c r="S70" s="282">
        <v>0</v>
      </c>
      <c r="T70" s="283">
        <v>23.242000000000001</v>
      </c>
      <c r="U70" s="283">
        <v>29.324000000000002</v>
      </c>
      <c r="V70" s="283">
        <v>0</v>
      </c>
      <c r="W70" s="283">
        <v>39</v>
      </c>
      <c r="X70" s="284">
        <v>0.83185840707964598</v>
      </c>
      <c r="Y70" s="285">
        <v>227</v>
      </c>
      <c r="Z70" s="330">
        <f>+SUM(Tabla1345667[[#This Row],[FITO KGR. DECOMISADO]:[ACUI KGR. DECOMISADO]])</f>
        <v>52.566000000000003</v>
      </c>
      <c r="AA70" s="254">
        <v>0.84967320261437906</v>
      </c>
      <c r="AB70" s="12" t="s">
        <v>41</v>
      </c>
      <c r="AC70" s="12" t="s">
        <v>41</v>
      </c>
      <c r="AD70" s="19"/>
      <c r="AE70" s="20"/>
      <c r="AF70" s="20"/>
      <c r="AG70" s="20"/>
      <c r="AH70" s="20"/>
    </row>
    <row r="71" spans="1:34" ht="114.75" customHeight="1" x14ac:dyDescent="0.25">
      <c r="A71" s="29" t="s">
        <v>34</v>
      </c>
      <c r="B71" s="12" t="s">
        <v>373</v>
      </c>
      <c r="C71" s="291" t="s">
        <v>374</v>
      </c>
      <c r="D71" s="12" t="s">
        <v>378</v>
      </c>
      <c r="E71" s="12" t="s">
        <v>378</v>
      </c>
      <c r="F71" s="12" t="s">
        <v>379</v>
      </c>
      <c r="G71" s="248">
        <v>42289</v>
      </c>
      <c r="H71" s="12" t="s">
        <v>380</v>
      </c>
      <c r="I71" s="12" t="s">
        <v>127</v>
      </c>
      <c r="J71" s="248">
        <v>42884</v>
      </c>
      <c r="K71" s="248">
        <v>43612</v>
      </c>
      <c r="L71" s="12" t="s">
        <v>381</v>
      </c>
      <c r="M71" s="249">
        <f t="shared" ca="1" si="3"/>
        <v>9</v>
      </c>
      <c r="N71" s="249">
        <f t="shared" ca="1" si="2"/>
        <v>7</v>
      </c>
      <c r="O71" s="249">
        <f t="shared" ca="1" si="2"/>
        <v>5</v>
      </c>
      <c r="P71" s="282">
        <v>61</v>
      </c>
      <c r="Q71" s="282">
        <v>37</v>
      </c>
      <c r="R71" s="282">
        <v>24</v>
      </c>
      <c r="S71" s="282">
        <v>0</v>
      </c>
      <c r="T71" s="283">
        <v>10.055</v>
      </c>
      <c r="U71" s="283">
        <v>7.8630000000000004</v>
      </c>
      <c r="V71" s="283">
        <v>0</v>
      </c>
      <c r="W71" s="283">
        <v>9</v>
      </c>
      <c r="X71" s="284">
        <v>0.87142857142857144</v>
      </c>
      <c r="Y71" s="285">
        <v>70</v>
      </c>
      <c r="Z71" s="330">
        <f>+SUM(Tabla1345667[[#This Row],[FITO KGR. DECOMISADO]:[ACUI KGR. DECOMISADO]])</f>
        <v>17.917999999999999</v>
      </c>
      <c r="AA71" s="254">
        <v>0.95744680851063835</v>
      </c>
      <c r="AB71" s="12" t="s">
        <v>41</v>
      </c>
      <c r="AC71" s="12" t="s">
        <v>82</v>
      </c>
      <c r="AD71" s="19" t="s">
        <v>91</v>
      </c>
      <c r="AE71" s="56"/>
      <c r="AF71" s="74"/>
      <c r="AG71" s="20"/>
      <c r="AH71" s="20"/>
    </row>
    <row r="72" spans="1:34" ht="114.75" customHeight="1" x14ac:dyDescent="0.25">
      <c r="A72" s="256" t="s">
        <v>385</v>
      </c>
      <c r="B72" s="256" t="s">
        <v>386</v>
      </c>
      <c r="C72" s="291" t="s">
        <v>459</v>
      </c>
      <c r="D72" s="316" t="s">
        <v>58</v>
      </c>
      <c r="E72" s="302"/>
      <c r="F72" s="48" t="s">
        <v>59</v>
      </c>
      <c r="G72" s="259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249">
        <f t="shared" ca="1" si="3"/>
        <v>6</v>
      </c>
      <c r="N72" s="249">
        <f t="shared" ca="1" si="2"/>
        <v>2</v>
      </c>
      <c r="O72" s="249">
        <f t="shared" ca="1" si="2"/>
        <v>2</v>
      </c>
      <c r="P72" s="282">
        <v>3</v>
      </c>
      <c r="Q72" s="282">
        <v>0</v>
      </c>
      <c r="R72" s="282">
        <v>3</v>
      </c>
      <c r="S72" s="282"/>
      <c r="T72" s="283">
        <v>0</v>
      </c>
      <c r="U72" s="283">
        <v>5.47</v>
      </c>
      <c r="V72" s="283"/>
      <c r="W72" s="283">
        <v>0</v>
      </c>
      <c r="X72" s="293">
        <v>1</v>
      </c>
      <c r="Y72" s="285">
        <v>3</v>
      </c>
      <c r="Z72" s="331">
        <f>+SUM(Tabla1345667[[#This Row],[FITO KGR. DECOMISADO]:[ACUI KGR. DECOMISADO]])</f>
        <v>5.47</v>
      </c>
      <c r="AA72" s="265"/>
      <c r="AB72" s="265"/>
      <c r="AC72" s="265"/>
      <c r="AD72" s="35"/>
      <c r="AE72" s="36"/>
      <c r="AF72" s="36"/>
      <c r="AG72" s="36"/>
      <c r="AH72" s="36"/>
    </row>
    <row r="73" spans="1:34" ht="114.75" customHeight="1" x14ac:dyDescent="0.25">
      <c r="A73" s="12" t="s">
        <v>385</v>
      </c>
      <c r="B73" s="29" t="s">
        <v>386</v>
      </c>
      <c r="C73" s="286" t="s">
        <v>387</v>
      </c>
      <c r="D73" s="29" t="s">
        <v>388</v>
      </c>
      <c r="E73" s="29" t="s">
        <v>388</v>
      </c>
      <c r="F73" s="29" t="s">
        <v>283</v>
      </c>
      <c r="G73" s="266">
        <v>41799</v>
      </c>
      <c r="H73" s="29" t="s">
        <v>389</v>
      </c>
      <c r="I73" s="29" t="s">
        <v>55</v>
      </c>
      <c r="J73" s="266">
        <v>42646</v>
      </c>
      <c r="K73" s="266">
        <v>42646</v>
      </c>
      <c r="L73" s="76" t="s">
        <v>390</v>
      </c>
      <c r="M73" s="249">
        <f t="shared" ca="1" si="3"/>
        <v>10</v>
      </c>
      <c r="N73" s="249">
        <f t="shared" ca="1" si="2"/>
        <v>8</v>
      </c>
      <c r="O73" s="249">
        <f t="shared" ca="1" si="2"/>
        <v>8</v>
      </c>
      <c r="P73" s="260">
        <v>10</v>
      </c>
      <c r="Q73" s="260">
        <v>0</v>
      </c>
      <c r="R73" s="260">
        <v>10</v>
      </c>
      <c r="S73" s="260"/>
      <c r="T73" s="261">
        <v>0</v>
      </c>
      <c r="U73" s="261">
        <v>36.07</v>
      </c>
      <c r="V73" s="261"/>
      <c r="W73" s="261">
        <v>2</v>
      </c>
      <c r="X73" s="267">
        <v>0.83333333333333337</v>
      </c>
      <c r="Y73" s="263">
        <v>12</v>
      </c>
      <c r="Z73" s="330">
        <f>+SUM(Tabla1345667[[#This Row],[FITO KGR. DECOMISADO]:[ACUI KGR. DECOMISADO]])</f>
        <v>36.07</v>
      </c>
      <c r="AA73" s="268">
        <v>1</v>
      </c>
      <c r="AB73" s="29" t="s">
        <v>41</v>
      </c>
      <c r="AC73" s="29" t="s">
        <v>82</v>
      </c>
      <c r="AD73" s="43" t="s">
        <v>391</v>
      </c>
      <c r="AE73" s="36"/>
      <c r="AF73" s="36"/>
      <c r="AG73" s="36"/>
      <c r="AH73" s="36"/>
    </row>
    <row r="74" spans="1:34" ht="114.75" customHeight="1" x14ac:dyDescent="0.25">
      <c r="A74" s="12" t="s">
        <v>385</v>
      </c>
      <c r="B74" s="12" t="s">
        <v>185</v>
      </c>
      <c r="C74" s="291" t="s">
        <v>392</v>
      </c>
      <c r="D74" s="12" t="s">
        <v>393</v>
      </c>
      <c r="E74" s="12" t="s">
        <v>393</v>
      </c>
      <c r="F74" s="12" t="s">
        <v>394</v>
      </c>
      <c r="G74" s="248">
        <v>42614</v>
      </c>
      <c r="H74" s="12" t="s">
        <v>395</v>
      </c>
      <c r="I74" s="12" t="s">
        <v>55</v>
      </c>
      <c r="J74" s="248">
        <v>43017</v>
      </c>
      <c r="K74" s="248">
        <v>43017</v>
      </c>
      <c r="L74" s="12" t="s">
        <v>396</v>
      </c>
      <c r="M74" s="249">
        <f t="shared" ca="1" si="3"/>
        <v>8</v>
      </c>
      <c r="N74" s="249">
        <f t="shared" ca="1" si="2"/>
        <v>7</v>
      </c>
      <c r="O74" s="249">
        <f t="shared" ca="1" si="2"/>
        <v>7</v>
      </c>
      <c r="P74" s="282">
        <v>0</v>
      </c>
      <c r="Q74" s="282">
        <v>0</v>
      </c>
      <c r="R74" s="282">
        <v>0</v>
      </c>
      <c r="S74" s="282"/>
      <c r="T74" s="283">
        <v>0</v>
      </c>
      <c r="U74" s="283">
        <v>0</v>
      </c>
      <c r="V74" s="283"/>
      <c r="W74" s="283">
        <v>0</v>
      </c>
      <c r="X74" s="284"/>
      <c r="Y74" s="285">
        <v>0</v>
      </c>
      <c r="Z74" s="330">
        <f>+SUM(Tabla1345667[[#This Row],[FITO KGR. DECOMISADO]:[ACUI KGR. DECOMISADO]])</f>
        <v>0</v>
      </c>
      <c r="AA74" s="254"/>
      <c r="AB74" s="12" t="s">
        <v>41</v>
      </c>
      <c r="AC74" s="12" t="s">
        <v>41</v>
      </c>
      <c r="AD74" s="19"/>
      <c r="AE74" s="20"/>
      <c r="AF74" s="20"/>
      <c r="AG74" s="20"/>
      <c r="AH74" s="20"/>
    </row>
    <row r="75" spans="1:34" ht="114.75" customHeight="1" x14ac:dyDescent="0.25">
      <c r="A75" s="29" t="s">
        <v>385</v>
      </c>
      <c r="B75" s="12" t="s">
        <v>218</v>
      </c>
      <c r="C75" s="291" t="s">
        <v>397</v>
      </c>
      <c r="D75" s="12" t="s">
        <v>398</v>
      </c>
      <c r="E75" s="12" t="s">
        <v>398</v>
      </c>
      <c r="F75" s="12" t="s">
        <v>399</v>
      </c>
      <c r="G75" s="248">
        <v>41760</v>
      </c>
      <c r="H75" s="12" t="s">
        <v>400</v>
      </c>
      <c r="I75" s="12" t="s">
        <v>89</v>
      </c>
      <c r="J75" s="248">
        <v>42359</v>
      </c>
      <c r="K75" s="248">
        <v>44515</v>
      </c>
      <c r="L75" s="12" t="s">
        <v>401</v>
      </c>
      <c r="M75" s="249">
        <f t="shared" ca="1" si="3"/>
        <v>10</v>
      </c>
      <c r="N75" s="249">
        <f t="shared" ca="1" si="2"/>
        <v>9</v>
      </c>
      <c r="O75" s="249">
        <f t="shared" ca="1" si="2"/>
        <v>3</v>
      </c>
      <c r="P75" s="282">
        <v>84</v>
      </c>
      <c r="Q75" s="282">
        <v>82</v>
      </c>
      <c r="R75" s="282">
        <v>2</v>
      </c>
      <c r="S75" s="282"/>
      <c r="T75" s="283">
        <v>769.7</v>
      </c>
      <c r="U75" s="283">
        <v>2.9</v>
      </c>
      <c r="V75" s="283"/>
      <c r="W75" s="283">
        <v>0</v>
      </c>
      <c r="X75" s="284">
        <v>1</v>
      </c>
      <c r="Y75" s="285">
        <v>84</v>
      </c>
      <c r="Z75" s="330">
        <f>+SUM(Tabla1345667[[#This Row],[FITO KGR. DECOMISADO]:[ACUI KGR. DECOMISADO]])</f>
        <v>772.6</v>
      </c>
      <c r="AA75" s="254">
        <v>0.53333333333333333</v>
      </c>
      <c r="AB75" s="12" t="s">
        <v>41</v>
      </c>
      <c r="AC75" s="12" t="s">
        <v>41</v>
      </c>
      <c r="AD75" s="19" t="s">
        <v>222</v>
      </c>
      <c r="AE75" s="20"/>
      <c r="AF75" s="20"/>
      <c r="AG75" s="20"/>
      <c r="AH75" s="20"/>
    </row>
    <row r="76" spans="1:34" ht="114.75" customHeight="1" x14ac:dyDescent="0.25">
      <c r="A76" s="29" t="s">
        <v>385</v>
      </c>
      <c r="B76" s="12" t="s">
        <v>259</v>
      </c>
      <c r="C76" s="291" t="s">
        <v>402</v>
      </c>
      <c r="D76" s="12" t="s">
        <v>403</v>
      </c>
      <c r="E76" s="12" t="s">
        <v>403</v>
      </c>
      <c r="F76" s="12" t="s">
        <v>404</v>
      </c>
      <c r="G76" s="248">
        <v>42494</v>
      </c>
      <c r="H76" s="12" t="s">
        <v>405</v>
      </c>
      <c r="I76" s="12" t="s">
        <v>95</v>
      </c>
      <c r="J76" s="248">
        <v>43364</v>
      </c>
      <c r="K76" s="248">
        <v>44454</v>
      </c>
      <c r="L76" s="12" t="s">
        <v>406</v>
      </c>
      <c r="M76" s="249">
        <f t="shared" ca="1" si="3"/>
        <v>8</v>
      </c>
      <c r="N76" s="249">
        <f t="shared" ca="1" si="2"/>
        <v>6</v>
      </c>
      <c r="O76" s="249">
        <f t="shared" ca="1" si="2"/>
        <v>3</v>
      </c>
      <c r="P76" s="282">
        <v>11</v>
      </c>
      <c r="Q76" s="282">
        <v>14</v>
      </c>
      <c r="R76" s="282">
        <v>1</v>
      </c>
      <c r="S76" s="282"/>
      <c r="T76" s="283">
        <v>72</v>
      </c>
      <c r="U76" s="283">
        <v>3</v>
      </c>
      <c r="V76" s="283"/>
      <c r="W76" s="283">
        <v>1</v>
      </c>
      <c r="X76" s="284">
        <v>0.91666666666666663</v>
      </c>
      <c r="Y76" s="285">
        <v>12</v>
      </c>
      <c r="Z76" s="330">
        <f>+SUM(Tabla1345667[[#This Row],[FITO KGR. DECOMISADO]:[ACUI KGR. DECOMISADO]])</f>
        <v>75</v>
      </c>
      <c r="AA76" s="254">
        <v>0.5</v>
      </c>
      <c r="AB76" s="12" t="s">
        <v>162</v>
      </c>
      <c r="AC76" s="12" t="s">
        <v>41</v>
      </c>
      <c r="AD76" s="19"/>
      <c r="AE76" s="20"/>
      <c r="AF76" s="20"/>
      <c r="AG76" s="20"/>
      <c r="AH76" s="20"/>
    </row>
    <row r="77" spans="1:34" ht="114.75" customHeight="1" x14ac:dyDescent="0.25">
      <c r="A77" s="318" t="s">
        <v>385</v>
      </c>
      <c r="B77" s="292" t="s">
        <v>358</v>
      </c>
      <c r="C77" s="319" t="s">
        <v>407</v>
      </c>
      <c r="D77" s="292" t="s">
        <v>408</v>
      </c>
      <c r="E77" s="292" t="s">
        <v>408</v>
      </c>
      <c r="F77" s="292" t="s">
        <v>212</v>
      </c>
      <c r="G77" s="303">
        <v>42015</v>
      </c>
      <c r="H77" s="29" t="s">
        <v>409</v>
      </c>
      <c r="I77" s="29" t="s">
        <v>89</v>
      </c>
      <c r="J77" s="266">
        <v>42884</v>
      </c>
      <c r="K77" s="266">
        <v>42884</v>
      </c>
      <c r="L77" s="29" t="s">
        <v>410</v>
      </c>
      <c r="M77" s="249">
        <f t="shared" ca="1" si="3"/>
        <v>9</v>
      </c>
      <c r="N77" s="249">
        <f t="shared" ca="1" si="2"/>
        <v>7</v>
      </c>
      <c r="O77" s="249">
        <f t="shared" ca="1" si="2"/>
        <v>7</v>
      </c>
      <c r="P77" s="260"/>
      <c r="Q77" s="260"/>
      <c r="R77" s="260"/>
      <c r="S77" s="260"/>
      <c r="T77" s="261"/>
      <c r="U77" s="261"/>
      <c r="V77" s="261"/>
      <c r="W77" s="261"/>
      <c r="X77" s="267"/>
      <c r="Y77" s="263"/>
      <c r="Z77" s="330">
        <f>+SUM(Tabla1345667[[#This Row],[FITO KGR. DECOMISADO]:[ACUI KGR. DECOMISADO]])</f>
        <v>0</v>
      </c>
      <c r="AA77" s="268">
        <v>1</v>
      </c>
      <c r="AB77" s="29" t="s">
        <v>41</v>
      </c>
      <c r="AC77" s="29" t="s">
        <v>41</v>
      </c>
      <c r="AD77" s="43"/>
      <c r="AE77" s="36"/>
      <c r="AF77" s="36"/>
      <c r="AG77" s="36"/>
      <c r="AH77" s="36"/>
    </row>
    <row r="78" spans="1:34" ht="114.75" customHeight="1" x14ac:dyDescent="0.25">
      <c r="A78" s="29" t="s">
        <v>385</v>
      </c>
      <c r="B78" s="29" t="s">
        <v>358</v>
      </c>
      <c r="C78" s="286" t="s">
        <v>407</v>
      </c>
      <c r="D78" s="292" t="s">
        <v>411</v>
      </c>
      <c r="E78" s="292" t="s">
        <v>411</v>
      </c>
      <c r="F78" s="292" t="s">
        <v>412</v>
      </c>
      <c r="G78" s="303">
        <v>42626</v>
      </c>
      <c r="H78" s="292" t="s">
        <v>413</v>
      </c>
      <c r="I78" s="29" t="s">
        <v>55</v>
      </c>
      <c r="J78" s="266">
        <v>43087</v>
      </c>
      <c r="K78" s="266">
        <v>43087</v>
      </c>
      <c r="L78" s="29" t="s">
        <v>414</v>
      </c>
      <c r="M78" s="249">
        <f t="shared" ca="1" si="3"/>
        <v>8</v>
      </c>
      <c r="N78" s="249">
        <f t="shared" ca="1" si="2"/>
        <v>7</v>
      </c>
      <c r="O78" s="249">
        <f t="shared" ca="1" si="2"/>
        <v>7</v>
      </c>
      <c r="P78" s="260"/>
      <c r="Q78" s="260"/>
      <c r="R78" s="260"/>
      <c r="S78" s="260"/>
      <c r="T78" s="261"/>
      <c r="U78" s="261"/>
      <c r="V78" s="261"/>
      <c r="W78" s="261"/>
      <c r="X78" s="267"/>
      <c r="Y78" s="263"/>
      <c r="Z78" s="330">
        <f>+SUM(Tabla1345667[[#This Row],[FITO KGR. DECOMISADO]:[ACUI KGR. DECOMISADO]])</f>
        <v>0</v>
      </c>
      <c r="AA78" s="268">
        <v>1</v>
      </c>
      <c r="AB78" s="29" t="s">
        <v>41</v>
      </c>
      <c r="AC78" s="29" t="s">
        <v>41</v>
      </c>
      <c r="AD78" s="43"/>
      <c r="AE78" s="36"/>
      <c r="AF78" s="36"/>
      <c r="AG78" s="36"/>
      <c r="AH78" s="36"/>
    </row>
    <row r="79" spans="1:34" ht="114.75" customHeight="1" x14ac:dyDescent="0.25">
      <c r="A79" s="12" t="s">
        <v>385</v>
      </c>
      <c r="B79" s="29" t="s">
        <v>358</v>
      </c>
      <c r="C79" s="286" t="s">
        <v>407</v>
      </c>
      <c r="D79" s="29" t="s">
        <v>415</v>
      </c>
      <c r="E79" s="29" t="s">
        <v>415</v>
      </c>
      <c r="F79" s="29" t="s">
        <v>246</v>
      </c>
      <c r="G79" s="266">
        <v>43341</v>
      </c>
      <c r="H79" s="29" t="s">
        <v>416</v>
      </c>
      <c r="I79" s="29" t="s">
        <v>203</v>
      </c>
      <c r="J79" s="266">
        <v>43815</v>
      </c>
      <c r="K79" s="266">
        <v>43815</v>
      </c>
      <c r="L79" s="29" t="s">
        <v>417</v>
      </c>
      <c r="M79" s="249">
        <f t="shared" ca="1" si="3"/>
        <v>6</v>
      </c>
      <c r="N79" s="249">
        <f t="shared" ca="1" si="2"/>
        <v>5</v>
      </c>
      <c r="O79" s="249">
        <f t="shared" ca="1" si="2"/>
        <v>5</v>
      </c>
      <c r="P79" s="260">
        <v>56</v>
      </c>
      <c r="Q79" s="260">
        <v>59</v>
      </c>
      <c r="R79" s="260">
        <v>0</v>
      </c>
      <c r="S79" s="260"/>
      <c r="T79" s="261">
        <v>124</v>
      </c>
      <c r="U79" s="261">
        <v>0</v>
      </c>
      <c r="V79" s="261"/>
      <c r="W79" s="261">
        <v>0</v>
      </c>
      <c r="X79" s="267">
        <v>1</v>
      </c>
      <c r="Y79" s="263">
        <v>56</v>
      </c>
      <c r="Z79" s="330">
        <f>+SUM(Tabla1345667[[#This Row],[FITO KGR. DECOMISADO]:[ACUI KGR. DECOMISADO]])</f>
        <v>124</v>
      </c>
      <c r="AA79" s="268">
        <v>1</v>
      </c>
      <c r="AB79" s="29" t="s">
        <v>41</v>
      </c>
      <c r="AC79" s="29" t="s">
        <v>41</v>
      </c>
      <c r="AD79" s="43"/>
      <c r="AE79" s="36"/>
      <c r="AF79" s="36"/>
      <c r="AG79" s="36"/>
      <c r="AH79" s="36"/>
    </row>
    <row r="80" spans="1:34" ht="114.75" customHeight="1" x14ac:dyDescent="0.25">
      <c r="A80" s="12" t="s">
        <v>385</v>
      </c>
      <c r="B80" s="29" t="s">
        <v>418</v>
      </c>
      <c r="C80" s="286" t="s">
        <v>419</v>
      </c>
      <c r="D80" s="29" t="s">
        <v>420</v>
      </c>
      <c r="E80" s="40" t="s">
        <v>420</v>
      </c>
      <c r="F80" s="29" t="s">
        <v>421</v>
      </c>
      <c r="G80" s="266">
        <v>41122</v>
      </c>
      <c r="H80" s="29" t="s">
        <v>422</v>
      </c>
      <c r="I80" s="29" t="s">
        <v>423</v>
      </c>
      <c r="J80" s="266">
        <v>41547</v>
      </c>
      <c r="K80" s="266">
        <v>44375</v>
      </c>
      <c r="L80" s="29" t="s">
        <v>424</v>
      </c>
      <c r="M80" s="249">
        <f t="shared" ca="1" si="3"/>
        <v>12</v>
      </c>
      <c r="N80" s="249">
        <f t="shared" ca="1" si="2"/>
        <v>11</v>
      </c>
      <c r="O80" s="249">
        <f t="shared" ca="1" si="2"/>
        <v>3</v>
      </c>
      <c r="P80" s="260">
        <v>0</v>
      </c>
      <c r="Q80" s="260">
        <v>0</v>
      </c>
      <c r="R80" s="260">
        <v>0</v>
      </c>
      <c r="S80" s="260"/>
      <c r="T80" s="261">
        <v>0</v>
      </c>
      <c r="U80" s="261">
        <v>0</v>
      </c>
      <c r="V80" s="261"/>
      <c r="W80" s="261">
        <v>0</v>
      </c>
      <c r="X80" s="267"/>
      <c r="Y80" s="263">
        <v>0</v>
      </c>
      <c r="Z80" s="330">
        <f>+SUM(Tabla1345667[[#This Row],[FITO KGR. DECOMISADO]:[ACUI KGR. DECOMISADO]])</f>
        <v>0</v>
      </c>
      <c r="AA80" s="268">
        <v>0.22222222222222221</v>
      </c>
      <c r="AB80" s="29" t="s">
        <v>293</v>
      </c>
      <c r="AC80" s="29" t="s">
        <v>41</v>
      </c>
      <c r="AD80" s="43"/>
      <c r="AE80" s="36"/>
      <c r="AF80" s="36"/>
      <c r="AG80" s="36"/>
      <c r="AH80" s="36"/>
    </row>
    <row r="81" spans="1:34" ht="114.75" customHeight="1" x14ac:dyDescent="0.25">
      <c r="A81" s="12" t="s">
        <v>385</v>
      </c>
      <c r="B81" s="12" t="s">
        <v>425</v>
      </c>
      <c r="C81" s="291" t="s">
        <v>426</v>
      </c>
      <c r="D81" s="12" t="s">
        <v>427</v>
      </c>
      <c r="E81" s="12" t="s">
        <v>427</v>
      </c>
      <c r="F81" s="12" t="s">
        <v>428</v>
      </c>
      <c r="G81" s="248">
        <v>41796</v>
      </c>
      <c r="H81" s="12" t="s">
        <v>429</v>
      </c>
      <c r="I81" s="12" t="s">
        <v>55</v>
      </c>
      <c r="J81" s="248">
        <v>42282</v>
      </c>
      <c r="K81" s="248">
        <v>42282</v>
      </c>
      <c r="L81" s="12" t="s">
        <v>430</v>
      </c>
      <c r="M81" s="249">
        <f t="shared" ca="1" si="3"/>
        <v>10</v>
      </c>
      <c r="N81" s="249">
        <f t="shared" ca="1" si="2"/>
        <v>9</v>
      </c>
      <c r="O81" s="249">
        <f t="shared" ca="1" si="2"/>
        <v>9</v>
      </c>
      <c r="P81" s="282">
        <v>34</v>
      </c>
      <c r="Q81" s="282">
        <v>47</v>
      </c>
      <c r="R81" s="282">
        <v>2</v>
      </c>
      <c r="S81" s="282"/>
      <c r="T81" s="283">
        <v>174.1</v>
      </c>
      <c r="U81" s="283">
        <v>5.8</v>
      </c>
      <c r="V81" s="283"/>
      <c r="W81" s="283">
        <v>0</v>
      </c>
      <c r="X81" s="284">
        <v>1</v>
      </c>
      <c r="Y81" s="285">
        <v>34</v>
      </c>
      <c r="Z81" s="330">
        <f>+SUM(Tabla1345667[[#This Row],[FITO KGR. DECOMISADO]:[ACUI KGR. DECOMISADO]])</f>
        <v>179.9</v>
      </c>
      <c r="AA81" s="254">
        <v>1</v>
      </c>
      <c r="AB81" s="12" t="s">
        <v>41</v>
      </c>
      <c r="AC81" s="12" t="s">
        <v>82</v>
      </c>
      <c r="AD81" s="19" t="s">
        <v>431</v>
      </c>
      <c r="AE81" s="20"/>
      <c r="AF81" s="20"/>
      <c r="AG81" s="20"/>
      <c r="AH81" s="20"/>
    </row>
    <row r="82" spans="1:34" ht="123" customHeight="1" x14ac:dyDescent="0.25">
      <c r="A82" s="69" t="s">
        <v>385</v>
      </c>
      <c r="B82" s="48" t="s">
        <v>425</v>
      </c>
      <c r="C82" s="304" t="s">
        <v>426</v>
      </c>
      <c r="D82" s="48" t="s">
        <v>432</v>
      </c>
      <c r="E82" s="296" t="s">
        <v>432</v>
      </c>
      <c r="F82" s="48" t="s">
        <v>433</v>
      </c>
      <c r="G82" s="259">
        <v>43250</v>
      </c>
      <c r="H82" s="48" t="s">
        <v>434</v>
      </c>
      <c r="I82" s="48" t="s">
        <v>39</v>
      </c>
      <c r="J82" s="259">
        <v>44088</v>
      </c>
      <c r="K82" s="259">
        <v>44088</v>
      </c>
      <c r="L82" s="48" t="s">
        <v>435</v>
      </c>
      <c r="M82" s="249">
        <f t="shared" ca="1" si="3"/>
        <v>6</v>
      </c>
      <c r="N82" s="249">
        <f t="shared" ref="N82:O84" ca="1" si="4">+(YEAR(TODAY())-YEAR(J82))</f>
        <v>4</v>
      </c>
      <c r="O82" s="249">
        <f t="shared" ca="1" si="4"/>
        <v>4</v>
      </c>
      <c r="P82" s="297">
        <v>2</v>
      </c>
      <c r="Q82" s="298">
        <v>2</v>
      </c>
      <c r="R82" s="298">
        <v>0</v>
      </c>
      <c r="S82" s="298"/>
      <c r="T82" s="299">
        <v>7.7</v>
      </c>
      <c r="U82" s="299">
        <v>0</v>
      </c>
      <c r="V82" s="300"/>
      <c r="W82" s="301">
        <v>0</v>
      </c>
      <c r="X82" s="265">
        <v>1</v>
      </c>
      <c r="Y82" s="301">
        <v>2</v>
      </c>
      <c r="Z82" s="331">
        <v>5.5</v>
      </c>
      <c r="AA82" s="265">
        <v>1</v>
      </c>
      <c r="AB82" s="265" t="s">
        <v>41</v>
      </c>
      <c r="AC82" s="265" t="s">
        <v>82</v>
      </c>
      <c r="AD82" s="35" t="s">
        <v>436</v>
      </c>
      <c r="AE82" s="36"/>
      <c r="AF82" s="36"/>
      <c r="AG82" s="36"/>
      <c r="AH82" s="36"/>
    </row>
    <row r="83" spans="1:34" ht="123" customHeight="1" x14ac:dyDescent="0.25">
      <c r="A83" s="69" t="s">
        <v>34</v>
      </c>
      <c r="B83" s="48" t="s">
        <v>473</v>
      </c>
      <c r="C83" s="256" t="s">
        <v>472</v>
      </c>
      <c r="D83" s="48" t="s">
        <v>438</v>
      </c>
      <c r="E83" s="296"/>
      <c r="F83" s="48" t="s">
        <v>456</v>
      </c>
      <c r="G83" s="191">
        <v>44207</v>
      </c>
      <c r="H83" s="190" t="s">
        <v>454</v>
      </c>
      <c r="I83" s="192" t="s">
        <v>64</v>
      </c>
      <c r="J83" s="191">
        <v>44753</v>
      </c>
      <c r="K83" s="259">
        <v>44879</v>
      </c>
      <c r="L83" s="69" t="s">
        <v>455</v>
      </c>
      <c r="M83" s="249">
        <f t="shared" ca="1" si="3"/>
        <v>3</v>
      </c>
      <c r="N83" s="249">
        <f t="shared" ca="1" si="4"/>
        <v>2</v>
      </c>
      <c r="O83" s="249">
        <f t="shared" ca="1" si="4"/>
        <v>2</v>
      </c>
      <c r="P83" s="297">
        <v>69</v>
      </c>
      <c r="Q83" s="298">
        <v>40</v>
      </c>
      <c r="R83" s="298">
        <v>29</v>
      </c>
      <c r="S83" s="298">
        <v>0</v>
      </c>
      <c r="T83" s="299">
        <v>67.467999999999989</v>
      </c>
      <c r="U83" s="299">
        <v>51.484999999999999</v>
      </c>
      <c r="V83" s="300">
        <v>0</v>
      </c>
      <c r="W83" s="301">
        <v>3</v>
      </c>
      <c r="X83" s="265">
        <v>0.95833333333333337</v>
      </c>
      <c r="Y83" s="301">
        <v>72</v>
      </c>
      <c r="Z83" s="331">
        <f>+SUM(Tabla1345667[[#This Row],[FITO KGR. DECOMISADO]:[ACUI KGR. DECOMISADO]])</f>
        <v>118.95299999999999</v>
      </c>
      <c r="AA83" s="265"/>
      <c r="AB83" s="265"/>
      <c r="AC83" s="265"/>
      <c r="AD83" s="35"/>
      <c r="AE83" s="36"/>
      <c r="AF83" s="36"/>
      <c r="AG83" s="36"/>
      <c r="AH83" s="36"/>
    </row>
    <row r="84" spans="1:34" ht="123" customHeight="1" x14ac:dyDescent="0.25">
      <c r="A84" s="305" t="s">
        <v>34</v>
      </c>
      <c r="B84" s="94" t="s">
        <v>439</v>
      </c>
      <c r="C84" s="256" t="s">
        <v>440</v>
      </c>
      <c r="D84" s="8" t="s">
        <v>441</v>
      </c>
      <c r="E84" s="296"/>
      <c r="F84" s="259"/>
      <c r="G84" s="259">
        <v>44046</v>
      </c>
      <c r="H84" s="48" t="s">
        <v>442</v>
      </c>
      <c r="I84" s="259" t="s">
        <v>64</v>
      </c>
      <c r="J84" s="259">
        <v>44776</v>
      </c>
      <c r="K84" s="259">
        <v>44848</v>
      </c>
      <c r="L84" s="48" t="s">
        <v>443</v>
      </c>
      <c r="M84" s="249">
        <f t="shared" ca="1" si="3"/>
        <v>4</v>
      </c>
      <c r="N84" s="249">
        <f t="shared" ca="1" si="4"/>
        <v>2</v>
      </c>
      <c r="O84" s="249">
        <f t="shared" ca="1" si="4"/>
        <v>2</v>
      </c>
      <c r="P84" s="307">
        <v>16</v>
      </c>
      <c r="Q84" s="307">
        <v>7</v>
      </c>
      <c r="R84" s="307">
        <v>9</v>
      </c>
      <c r="S84" s="307">
        <v>0</v>
      </c>
      <c r="T84" s="308">
        <v>12.58</v>
      </c>
      <c r="U84" s="308">
        <v>8.9000000000000021</v>
      </c>
      <c r="V84" s="308">
        <v>0</v>
      </c>
      <c r="W84" s="308">
        <v>2</v>
      </c>
      <c r="X84" s="309">
        <v>0.88888888888888884</v>
      </c>
      <c r="Y84" s="310">
        <v>18</v>
      </c>
      <c r="Z84" s="331">
        <f>+SUM(Tabla1345667[[#This Row],[FITO KGR. DECOMISADO]:[ACUI KGR. DECOMISADO]])</f>
        <v>21.480000000000004</v>
      </c>
      <c r="AA84" s="265"/>
      <c r="AB84" s="265"/>
      <c r="AC84" s="265"/>
      <c r="AD84" s="35"/>
      <c r="AE84" s="36"/>
      <c r="AF84" s="36"/>
      <c r="AG84" s="36"/>
      <c r="AH84" s="36"/>
    </row>
    <row r="85" spans="1:34" ht="123" customHeight="1" x14ac:dyDescent="0.25">
      <c r="A85" s="69" t="s">
        <v>34</v>
      </c>
      <c r="B85" s="48" t="s">
        <v>185</v>
      </c>
      <c r="C85" s="247" t="s">
        <v>192</v>
      </c>
      <c r="D85" s="48" t="s">
        <v>460</v>
      </c>
      <c r="E85" s="296" t="s">
        <v>460</v>
      </c>
      <c r="F85" s="322">
        <v>48</v>
      </c>
      <c r="G85" s="259">
        <v>44522</v>
      </c>
      <c r="H85" s="48" t="s">
        <v>461</v>
      </c>
      <c r="I85" s="259" t="s">
        <v>48</v>
      </c>
      <c r="J85" s="259">
        <v>44887</v>
      </c>
      <c r="K85" s="259">
        <v>45040</v>
      </c>
      <c r="L85" s="48" t="s">
        <v>462</v>
      </c>
      <c r="M85" s="249">
        <f t="shared" ref="M85" ca="1" si="5">+(YEAR(TODAY())-YEAR(G85))</f>
        <v>3</v>
      </c>
      <c r="N85" s="249">
        <f t="shared" ref="N85" ca="1" si="6">+(YEAR(TODAY())-YEAR(J85))</f>
        <v>2</v>
      </c>
      <c r="O85" s="249">
        <f t="shared" ref="O85" ca="1" si="7">+(YEAR(TODAY())-YEAR(K85))</f>
        <v>1</v>
      </c>
      <c r="P85" s="297">
        <v>13</v>
      </c>
      <c r="Q85" s="298">
        <v>4</v>
      </c>
      <c r="R85" s="298">
        <v>9</v>
      </c>
      <c r="S85" s="298">
        <v>0</v>
      </c>
      <c r="T85" s="299">
        <v>2.35</v>
      </c>
      <c r="U85" s="299">
        <v>3.5500000000000003</v>
      </c>
      <c r="V85" s="300">
        <v>0</v>
      </c>
      <c r="W85" s="301">
        <v>7</v>
      </c>
      <c r="X85" s="265">
        <v>0.65</v>
      </c>
      <c r="Y85" s="301">
        <v>20</v>
      </c>
      <c r="Z85" s="331">
        <f>+SUM(Tabla1345667[[#This Row],[FITO KGR. DECOMISADO]:[ACUI KGR. DECOMISADO]])</f>
        <v>5.9</v>
      </c>
      <c r="AA85" s="265"/>
      <c r="AB85" s="265"/>
      <c r="AC85" s="265"/>
      <c r="AD85" s="35"/>
      <c r="AE85" s="36"/>
      <c r="AF85" s="36"/>
      <c r="AG85" s="36"/>
      <c r="AH85" s="36"/>
    </row>
    <row r="86" spans="1:34" ht="123" customHeight="1" x14ac:dyDescent="0.25">
      <c r="A86" s="69" t="s">
        <v>34</v>
      </c>
      <c r="B86" s="48" t="s">
        <v>277</v>
      </c>
      <c r="C86" s="247" t="s">
        <v>278</v>
      </c>
      <c r="D86" s="48" t="s">
        <v>464</v>
      </c>
      <c r="E86" s="296" t="s">
        <v>464</v>
      </c>
      <c r="F86" s="322">
        <v>48</v>
      </c>
      <c r="G86" s="259">
        <v>44082</v>
      </c>
      <c r="H86" s="48" t="s">
        <v>465</v>
      </c>
      <c r="I86" s="259" t="s">
        <v>237</v>
      </c>
      <c r="J86" s="259">
        <v>44812</v>
      </c>
      <c r="K86" s="259">
        <v>45040</v>
      </c>
      <c r="L86" s="48" t="s">
        <v>466</v>
      </c>
      <c r="M86" s="249">
        <f t="shared" ref="M86" ca="1" si="8">+(YEAR(TODAY())-YEAR(G86))</f>
        <v>4</v>
      </c>
      <c r="N86" s="249">
        <f t="shared" ref="N86" ca="1" si="9">+(YEAR(TODAY())-YEAR(J86))</f>
        <v>2</v>
      </c>
      <c r="O86" s="249">
        <f t="shared" ref="O86" ca="1" si="10">+(YEAR(TODAY())-YEAR(K86))</f>
        <v>1</v>
      </c>
      <c r="P86" s="297">
        <v>30</v>
      </c>
      <c r="Q86" s="298">
        <v>18</v>
      </c>
      <c r="R86" s="298">
        <v>12</v>
      </c>
      <c r="S86" s="298">
        <v>0</v>
      </c>
      <c r="T86" s="299">
        <v>6.41</v>
      </c>
      <c r="U86" s="299">
        <v>3.1000000000000005</v>
      </c>
      <c r="V86" s="300">
        <v>0</v>
      </c>
      <c r="W86" s="301">
        <v>0</v>
      </c>
      <c r="X86" s="265">
        <v>1</v>
      </c>
      <c r="Y86" s="301">
        <v>30</v>
      </c>
      <c r="Z86" s="331">
        <f>+SUM(Tabla1345667[[#This Row],[FITO KGR. DECOMISADO]:[ACUI KGR. DECOMISADO]])</f>
        <v>9.5100000000000016</v>
      </c>
      <c r="AA86" s="265"/>
      <c r="AB86" s="265"/>
      <c r="AC86" s="265"/>
      <c r="AD86" s="35"/>
      <c r="AE86" s="36"/>
      <c r="AF86" s="36"/>
      <c r="AG86" s="36"/>
      <c r="AH86" s="36"/>
    </row>
    <row r="87" spans="1:34" ht="123" customHeight="1" x14ac:dyDescent="0.25">
      <c r="A87" s="69" t="s">
        <v>34</v>
      </c>
      <c r="B87" s="226" t="s">
        <v>229</v>
      </c>
      <c r="C87" s="256" t="s">
        <v>467</v>
      </c>
      <c r="D87" s="48" t="s">
        <v>468</v>
      </c>
      <c r="E87" s="296"/>
      <c r="F87" s="322">
        <v>50</v>
      </c>
      <c r="G87" s="47">
        <v>44517</v>
      </c>
      <c r="H87" s="48" t="s">
        <v>469</v>
      </c>
      <c r="I87" s="46" t="s">
        <v>470</v>
      </c>
      <c r="J87" s="47">
        <v>44882</v>
      </c>
      <c r="K87" s="259">
        <v>45047</v>
      </c>
      <c r="L87" s="48" t="s">
        <v>471</v>
      </c>
      <c r="M87" s="249">
        <f t="shared" ref="M87" ca="1" si="11">+(YEAR(TODAY())-YEAR(G87))</f>
        <v>3</v>
      </c>
      <c r="N87" s="249">
        <f t="shared" ref="N87" ca="1" si="12">+(YEAR(TODAY())-YEAR(J87))</f>
        <v>2</v>
      </c>
      <c r="O87" s="249">
        <f t="shared" ref="O87" ca="1" si="13">+(YEAR(TODAY())-YEAR(K87))</f>
        <v>1</v>
      </c>
      <c r="P87" s="297">
        <v>24</v>
      </c>
      <c r="Q87" s="298">
        <v>8</v>
      </c>
      <c r="R87" s="298">
        <v>16</v>
      </c>
      <c r="S87" s="298">
        <v>0</v>
      </c>
      <c r="T87" s="299">
        <v>3.6</v>
      </c>
      <c r="U87" s="299">
        <v>8.7200000000000006</v>
      </c>
      <c r="V87" s="300">
        <v>0</v>
      </c>
      <c r="W87" s="301">
        <v>4</v>
      </c>
      <c r="X87" s="265">
        <v>0.8571428571428571</v>
      </c>
      <c r="Y87" s="301">
        <v>28</v>
      </c>
      <c r="Z87" s="331">
        <f>+SUM(Tabla1345667[[#This Row],[FITO KGR. DECOMISADO]:[ACUI KGR. DECOMISADO]])</f>
        <v>12.32</v>
      </c>
      <c r="AA87" s="265"/>
      <c r="AB87" s="265"/>
      <c r="AC87" s="265"/>
      <c r="AD87" s="35"/>
      <c r="AE87" s="36"/>
      <c r="AF87" s="36"/>
      <c r="AG87" s="36"/>
      <c r="AH87" s="36"/>
    </row>
    <row r="88" spans="1:34" ht="123" customHeight="1" x14ac:dyDescent="0.25">
      <c r="A88" s="69"/>
      <c r="B88" s="323"/>
      <c r="C88" s="256"/>
      <c r="D88" s="48"/>
      <c r="E88" s="296"/>
      <c r="F88" s="322"/>
      <c r="G88" s="259"/>
      <c r="H88" s="48"/>
      <c r="I88" s="48"/>
      <c r="J88" s="259"/>
      <c r="K88" s="259"/>
      <c r="L88" s="48"/>
      <c r="M88" s="300"/>
      <c r="N88" s="300"/>
      <c r="O88" s="300"/>
      <c r="P88" s="297"/>
      <c r="Q88" s="298"/>
      <c r="R88" s="298"/>
      <c r="S88" s="298"/>
      <c r="T88" s="299"/>
      <c r="U88" s="299"/>
      <c r="V88" s="300"/>
      <c r="W88" s="301"/>
      <c r="X88" s="265"/>
      <c r="Y88" s="301"/>
      <c r="Z88" s="331">
        <f>+SUM(Tabla1345667[[#This Row],[FITO KGR. DECOMISADO]:[ACUI KGR. DECOMISADO]])</f>
        <v>0</v>
      </c>
      <c r="AA88" s="265"/>
      <c r="AB88" s="265"/>
      <c r="AC88" s="265"/>
      <c r="AD88" s="35"/>
      <c r="AE88" s="36"/>
      <c r="AF88" s="36"/>
      <c r="AG88" s="36"/>
      <c r="AH88" s="36"/>
    </row>
    <row r="89" spans="1:34" ht="123" customHeight="1" x14ac:dyDescent="0.25">
      <c r="A89" s="69"/>
      <c r="B89" s="323"/>
      <c r="C89" s="304"/>
      <c r="D89" s="48"/>
      <c r="E89" s="296"/>
      <c r="F89" s="322"/>
      <c r="G89" s="259"/>
      <c r="H89" s="48"/>
      <c r="I89" s="48"/>
      <c r="J89" s="259"/>
      <c r="K89" s="259"/>
      <c r="L89" s="48"/>
      <c r="M89" s="300"/>
      <c r="N89" s="300"/>
      <c r="O89" s="300"/>
      <c r="P89" s="297"/>
      <c r="Q89" s="298"/>
      <c r="R89" s="298"/>
      <c r="S89" s="298"/>
      <c r="T89" s="299"/>
      <c r="U89" s="299"/>
      <c r="V89" s="300"/>
      <c r="W89" s="301"/>
      <c r="X89" s="265"/>
      <c r="Y89" s="301"/>
      <c r="Z89" s="331">
        <f>+SUM(Tabla1345667[[#This Row],[FITO KGR. DECOMISADO]:[ACUI KGR. DECOMISADO]])</f>
        <v>0</v>
      </c>
      <c r="AA89" s="265"/>
      <c r="AB89" s="265"/>
      <c r="AC89" s="265"/>
      <c r="AD89" s="35"/>
      <c r="AE89" s="36"/>
      <c r="AF89" s="36"/>
      <c r="AG89" s="36"/>
      <c r="AH89" s="36"/>
    </row>
    <row r="90" spans="1:34" ht="123" customHeight="1" x14ac:dyDescent="0.25">
      <c r="A90" s="69"/>
      <c r="B90" s="323"/>
      <c r="C90" s="304"/>
      <c r="D90" s="48"/>
      <c r="E90" s="296"/>
      <c r="F90" s="322"/>
      <c r="G90" s="259"/>
      <c r="H90" s="48"/>
      <c r="I90" s="48"/>
      <c r="J90" s="259"/>
      <c r="K90" s="259"/>
      <c r="L90" s="48"/>
      <c r="M90" s="300"/>
      <c r="N90" s="300"/>
      <c r="O90" s="300"/>
      <c r="P90" s="297"/>
      <c r="Q90" s="298"/>
      <c r="R90" s="298"/>
      <c r="S90" s="298"/>
      <c r="T90" s="299"/>
      <c r="U90" s="299"/>
      <c r="V90" s="300"/>
      <c r="W90" s="301"/>
      <c r="X90" s="265"/>
      <c r="Y90" s="301"/>
      <c r="Z90" s="331">
        <f>+SUM(Tabla1345667[[#This Row],[FITO KGR. DECOMISADO]:[ACUI KGR. DECOMISADO]])</f>
        <v>0</v>
      </c>
      <c r="AA90" s="265"/>
      <c r="AB90" s="265"/>
      <c r="AC90" s="265"/>
      <c r="AD90" s="35"/>
      <c r="AE90" s="36"/>
      <c r="AF90" s="36"/>
      <c r="AG90" s="36"/>
      <c r="AH90" s="36"/>
    </row>
    <row r="91" spans="1:34" ht="123" customHeight="1" x14ac:dyDescent="0.25">
      <c r="A91" s="69"/>
      <c r="B91" s="323"/>
      <c r="C91" s="304"/>
      <c r="D91" s="48"/>
      <c r="E91" s="296"/>
      <c r="F91" s="322"/>
      <c r="G91" s="259"/>
      <c r="H91" s="48"/>
      <c r="I91" s="48"/>
      <c r="J91" s="259"/>
      <c r="K91" s="259"/>
      <c r="L91" s="48"/>
      <c r="M91" s="300"/>
      <c r="N91" s="300"/>
      <c r="O91" s="300"/>
      <c r="P91" s="297"/>
      <c r="Q91" s="298"/>
      <c r="R91" s="298"/>
      <c r="S91" s="298"/>
      <c r="T91" s="299"/>
      <c r="U91" s="299"/>
      <c r="V91" s="300"/>
      <c r="W91" s="301"/>
      <c r="X91" s="265"/>
      <c r="Y91" s="301"/>
      <c r="Z91" s="331">
        <f>+SUM(Tabla1345667[[#This Row],[FITO KGR. DECOMISADO]:[ACUI KGR. DECOMISADO]])</f>
        <v>0</v>
      </c>
      <c r="AA91" s="265"/>
      <c r="AB91" s="265"/>
      <c r="AC91" s="265"/>
      <c r="AD91" s="35"/>
      <c r="AE91" s="36"/>
      <c r="AF91" s="36"/>
      <c r="AG91" s="36"/>
      <c r="AH91" s="36"/>
    </row>
    <row r="92" spans="1:34" ht="123" customHeight="1" x14ac:dyDescent="0.25">
      <c r="A92" s="69"/>
      <c r="B92" s="323"/>
      <c r="C92" s="304"/>
      <c r="D92" s="48"/>
      <c r="E92" s="296"/>
      <c r="F92" s="322"/>
      <c r="G92" s="259"/>
      <c r="H92" s="48"/>
      <c r="I92" s="48"/>
      <c r="J92" s="259"/>
      <c r="K92" s="259"/>
      <c r="L92" s="48"/>
      <c r="M92" s="300"/>
      <c r="N92" s="300"/>
      <c r="O92" s="300"/>
      <c r="P92" s="297"/>
      <c r="Q92" s="298"/>
      <c r="R92" s="298"/>
      <c r="S92" s="298"/>
      <c r="T92" s="299"/>
      <c r="U92" s="299"/>
      <c r="V92" s="300"/>
      <c r="W92" s="301"/>
      <c r="X92" s="265"/>
      <c r="Y92" s="301"/>
      <c r="Z92" s="331">
        <f>+SUM(Tabla1345667[[#This Row],[FITO KGR. DECOMISADO]:[ACUI KGR. DECOMISADO]])</f>
        <v>0</v>
      </c>
      <c r="AA92" s="265"/>
      <c r="AB92" s="265"/>
      <c r="AC92" s="265"/>
      <c r="AD92" s="35"/>
      <c r="AE92" s="36"/>
      <c r="AF92" s="36"/>
      <c r="AG92" s="36"/>
      <c r="AH92" s="36"/>
    </row>
    <row r="93" spans="1:34" ht="18" x14ac:dyDescent="0.25">
      <c r="A93" s="305"/>
      <c r="B93" s="94"/>
      <c r="C93" s="306"/>
      <c r="D93" s="94"/>
      <c r="E93" s="296"/>
      <c r="F93" s="259"/>
      <c r="G93" s="259"/>
      <c r="H93" s="48"/>
      <c r="I93" s="259"/>
      <c r="J93" s="259"/>
      <c r="K93" s="259"/>
      <c r="L93" s="48"/>
      <c r="M93" s="300"/>
      <c r="N93" s="300"/>
      <c r="O93" s="300"/>
      <c r="P93" s="297">
        <f t="shared" ref="P93:W93" si="14">+SUM(P2:P81)</f>
        <v>17329</v>
      </c>
      <c r="Q93" s="297">
        <f t="shared" si="14"/>
        <v>9678</v>
      </c>
      <c r="R93" s="297">
        <f t="shared" si="14"/>
        <v>7601</v>
      </c>
      <c r="S93" s="297">
        <f t="shared" si="14"/>
        <v>75</v>
      </c>
      <c r="T93" s="297">
        <f t="shared" si="14"/>
        <v>7456.4740000000002</v>
      </c>
      <c r="U93" s="297">
        <f t="shared" si="14"/>
        <v>9639.4819999999963</v>
      </c>
      <c r="V93" s="297">
        <f t="shared" si="14"/>
        <v>10.040000000000001</v>
      </c>
      <c r="W93" s="297">
        <f t="shared" si="14"/>
        <v>1891</v>
      </c>
      <c r="X93" s="265">
        <f>+Tabla1345667[[#This Row],[MARCAJES POSITIVOS]]/Tabla1345667[[#This Row],[EQUIPAJES MARCADOS  ]]</f>
        <v>0.90180058284762699</v>
      </c>
      <c r="Y93" s="297">
        <f>+SUM(Y2:Y81)</f>
        <v>19216</v>
      </c>
      <c r="Z93" s="332">
        <f>+SUM(Tabla1345667[[#This Row],[FITO KGR. DECOMISADO]:[ACUI KGR. DECOMISADO]])</f>
        <v>17105.995999999999</v>
      </c>
      <c r="AA93" s="265"/>
      <c r="AB93" s="265"/>
      <c r="AC93" s="265"/>
      <c r="AD93" s="169"/>
      <c r="AE93" s="170"/>
      <c r="AF93" s="170"/>
      <c r="AG93" s="36"/>
      <c r="AH93" s="36"/>
    </row>
    <row r="94" spans="1:34" ht="18" x14ac:dyDescent="0.25">
      <c r="E94" s="296"/>
      <c r="F94" s="259"/>
      <c r="G94" s="259"/>
      <c r="H94" s="48"/>
      <c r="I94" s="259"/>
      <c r="J94" s="259"/>
      <c r="K94" s="259"/>
      <c r="L94" s="48"/>
      <c r="M94" s="300"/>
      <c r="N94" s="300"/>
      <c r="O94" s="300"/>
      <c r="P94" s="297"/>
      <c r="Q94" s="298"/>
      <c r="R94" s="298"/>
      <c r="S94" s="298"/>
      <c r="T94" s="299"/>
      <c r="U94" s="299"/>
      <c r="V94" s="300"/>
      <c r="W94" s="301"/>
      <c r="X94" s="265"/>
      <c r="Y94" s="301"/>
      <c r="Z94" s="332">
        <f>+SUM(Tabla1345667[[#This Row],[FITO KGR. DECOMISADO]:[ACUI KGR. DECOMISADO]])</f>
        <v>0</v>
      </c>
      <c r="AA94" s="265"/>
      <c r="AB94" s="265"/>
      <c r="AC94" s="265"/>
      <c r="AD94" s="169"/>
      <c r="AE94" s="170"/>
      <c r="AF94" s="170"/>
      <c r="AG94" s="36"/>
      <c r="AH94" s="36"/>
    </row>
    <row r="95" spans="1:34" ht="18" x14ac:dyDescent="0.25">
      <c r="A95" s="226" t="s">
        <v>229</v>
      </c>
      <c r="B95" s="226" t="s">
        <v>467</v>
      </c>
      <c r="E95" s="296"/>
      <c r="F95" s="259"/>
      <c r="G95" s="259"/>
      <c r="H95" s="48"/>
      <c r="I95" s="259"/>
      <c r="J95" s="259"/>
      <c r="K95" s="259"/>
      <c r="L95" s="48"/>
      <c r="M95" s="300"/>
      <c r="N95" s="300"/>
      <c r="O95" s="300"/>
      <c r="P95" s="297"/>
      <c r="Q95" s="298"/>
      <c r="R95" s="298"/>
      <c r="S95" s="298"/>
      <c r="T95" s="299"/>
      <c r="U95" s="299"/>
      <c r="V95" s="300"/>
      <c r="W95" s="301"/>
      <c r="X95" s="265"/>
      <c r="Y95" s="301"/>
      <c r="Z95" s="332">
        <f>+SUM(Tabla1345667[[#This Row],[FITO KGR. DECOMISADO]:[ACUI KGR. DECOMISADO]])</f>
        <v>0</v>
      </c>
      <c r="AA95" s="265"/>
      <c r="AB95" s="265"/>
      <c r="AC95" s="265"/>
      <c r="AD95" s="169"/>
      <c r="AE95" s="170"/>
      <c r="AF95" s="170"/>
      <c r="AG95" s="36"/>
      <c r="AH95" s="36"/>
    </row>
    <row r="96" spans="1:34" ht="18" x14ac:dyDescent="0.25">
      <c r="E96" s="296"/>
      <c r="F96" s="259"/>
      <c r="G96" s="259"/>
      <c r="H96" s="48"/>
      <c r="I96" s="259"/>
      <c r="J96" s="259"/>
      <c r="K96" s="259"/>
      <c r="L96" s="48"/>
      <c r="M96" s="300"/>
      <c r="N96" s="300"/>
      <c r="O96" s="300"/>
      <c r="P96" s="297"/>
      <c r="Q96" s="298"/>
      <c r="R96" s="298"/>
      <c r="S96" s="298"/>
      <c r="T96" s="299"/>
      <c r="U96" s="299"/>
      <c r="V96" s="300"/>
      <c r="W96" s="301"/>
      <c r="X96" s="265"/>
      <c r="Y96" s="301"/>
      <c r="Z96" s="332">
        <f>+SUM(Tabla1345667[[#This Row],[FITO KGR. DECOMISADO]:[ACUI KGR. DECOMISADO]])</f>
        <v>0</v>
      </c>
      <c r="AA96" s="265"/>
      <c r="AB96" s="265"/>
      <c r="AC96" s="265"/>
      <c r="AD96" s="169"/>
      <c r="AE96" s="170"/>
      <c r="AF96" s="170"/>
      <c r="AG96" s="36"/>
      <c r="AH96" s="36"/>
    </row>
    <row r="97" spans="5:34" ht="18" x14ac:dyDescent="0.25">
      <c r="E97" s="296"/>
      <c r="F97" s="259"/>
      <c r="G97" s="259"/>
      <c r="H97" s="48"/>
      <c r="I97" s="259"/>
      <c r="J97" s="259"/>
      <c r="K97" s="259"/>
      <c r="L97" s="48"/>
      <c r="M97" s="300"/>
      <c r="N97" s="300"/>
      <c r="O97" s="300"/>
      <c r="P97" s="297"/>
      <c r="Q97" s="298"/>
      <c r="R97" s="298"/>
      <c r="S97" s="298"/>
      <c r="T97" s="299"/>
      <c r="U97" s="299"/>
      <c r="V97" s="300"/>
      <c r="W97" s="301"/>
      <c r="X97" s="265"/>
      <c r="Y97" s="301"/>
      <c r="Z97" s="332">
        <f>+SUM(Tabla1345667[[#This Row],[FITO KGR. DECOMISADO]:[ACUI KGR. DECOMISADO]])</f>
        <v>0</v>
      </c>
      <c r="AA97" s="265"/>
      <c r="AB97" s="265"/>
      <c r="AC97" s="265"/>
      <c r="AD97" s="169"/>
      <c r="AE97" s="170"/>
      <c r="AF97" s="170"/>
      <c r="AG97" s="36"/>
      <c r="AH97" s="36"/>
    </row>
    <row r="98" spans="5:34" ht="18" x14ac:dyDescent="0.25">
      <c r="E98" s="296"/>
      <c r="F98" s="259"/>
      <c r="G98" s="259"/>
      <c r="H98" s="48"/>
      <c r="I98" s="259"/>
      <c r="J98" s="259"/>
      <c r="K98" s="259"/>
      <c r="L98" s="48"/>
      <c r="M98" s="300"/>
      <c r="N98" s="300"/>
      <c r="O98" s="300"/>
      <c r="P98" s="297"/>
      <c r="Q98" s="298"/>
      <c r="R98" s="298"/>
      <c r="S98" s="298"/>
      <c r="T98" s="299"/>
      <c r="U98" s="299"/>
      <c r="V98" s="300"/>
      <c r="W98" s="301"/>
      <c r="X98" s="265"/>
      <c r="Y98" s="301"/>
      <c r="Z98" s="332">
        <f>+SUM(Tabla1345667[[#This Row],[FITO KGR. DECOMISADO]:[ACUI KGR. DECOMISADO]])</f>
        <v>0</v>
      </c>
      <c r="AA98" s="265"/>
      <c r="AB98" s="265"/>
      <c r="AC98" s="265"/>
      <c r="AD98" s="169"/>
      <c r="AE98" s="170"/>
      <c r="AF98" s="170"/>
      <c r="AG98" s="36"/>
      <c r="AH98" s="36"/>
    </row>
    <row r="99" spans="5:34" ht="18" x14ac:dyDescent="0.25">
      <c r="E99" s="296"/>
      <c r="F99" s="259"/>
      <c r="G99" s="259"/>
      <c r="H99" s="48"/>
      <c r="I99" s="259"/>
      <c r="J99" s="259"/>
      <c r="K99" s="259"/>
      <c r="L99" s="48"/>
      <c r="M99" s="300"/>
      <c r="N99" s="300"/>
      <c r="O99" s="300"/>
      <c r="P99" s="297"/>
      <c r="Q99" s="298"/>
      <c r="R99" s="298"/>
      <c r="S99" s="298"/>
      <c r="T99" s="299"/>
      <c r="U99" s="299"/>
      <c r="V99" s="300"/>
      <c r="W99" s="301"/>
      <c r="X99" s="265"/>
      <c r="Y99" s="301"/>
      <c r="Z99" s="332">
        <f>+SUM(Tabla1345667[[#This Row],[FITO KGR. DECOMISADO]:[ACUI KGR. DECOMISADO]])</f>
        <v>0</v>
      </c>
      <c r="AA99" s="265"/>
      <c r="AB99" s="265"/>
      <c r="AC99" s="265"/>
      <c r="AD99" s="169"/>
      <c r="AE99" s="170"/>
      <c r="AF99" s="170"/>
      <c r="AG99" s="36"/>
      <c r="AH99" s="36"/>
    </row>
    <row r="100" spans="5:34" ht="18" x14ac:dyDescent="0.25">
      <c r="E100" s="296"/>
      <c r="F100" s="259"/>
      <c r="G100" s="259"/>
      <c r="H100" s="48"/>
      <c r="I100" s="259"/>
      <c r="J100" s="259"/>
      <c r="K100" s="259"/>
      <c r="L100" s="48"/>
      <c r="M100" s="300"/>
      <c r="N100" s="300"/>
      <c r="O100" s="300"/>
      <c r="P100" s="297"/>
      <c r="Q100" s="298"/>
      <c r="R100" s="298"/>
      <c r="S100" s="298"/>
      <c r="T100" s="299"/>
      <c r="U100" s="299"/>
      <c r="V100" s="300"/>
      <c r="W100" s="301"/>
      <c r="X100" s="265"/>
      <c r="Y100" s="301"/>
      <c r="Z100" s="332">
        <f>+SUM(Tabla1345667[[#This Row],[FITO KGR. DECOMISADO]:[ACUI KGR. DECOMISADO]])</f>
        <v>0</v>
      </c>
      <c r="AA100" s="265"/>
      <c r="AB100" s="265"/>
      <c r="AC100" s="265"/>
      <c r="AD100" s="169"/>
      <c r="AE100" s="170"/>
      <c r="AF100" s="170"/>
      <c r="AG100" s="36"/>
      <c r="AH100" s="36"/>
    </row>
    <row r="101" spans="5:34" ht="18" x14ac:dyDescent="0.25">
      <c r="E101" s="296"/>
      <c r="F101" s="259"/>
      <c r="G101" s="259"/>
      <c r="H101" s="48"/>
      <c r="I101" s="259"/>
      <c r="J101" s="259"/>
      <c r="K101" s="259"/>
      <c r="L101" s="48"/>
      <c r="M101" s="300"/>
      <c r="N101" s="300"/>
      <c r="O101" s="300"/>
      <c r="P101" s="297"/>
      <c r="Q101" s="298"/>
      <c r="R101" s="298"/>
      <c r="S101" s="298"/>
      <c r="T101" s="299"/>
      <c r="U101" s="299"/>
      <c r="V101" s="300"/>
      <c r="W101" s="301"/>
      <c r="X101" s="265"/>
      <c r="Y101" s="301"/>
      <c r="Z101" s="332">
        <f>+SUM(Tabla1345667[[#This Row],[FITO KGR. DECOMISADO]:[ACUI KGR. DECOMISADO]])</f>
        <v>0</v>
      </c>
      <c r="AA101" s="265"/>
      <c r="AB101" s="265"/>
      <c r="AC101" s="265"/>
      <c r="AD101" s="169"/>
      <c r="AE101" s="170"/>
      <c r="AF101" s="170"/>
      <c r="AG101" s="36"/>
      <c r="AH101" s="36"/>
    </row>
    <row r="102" spans="5:34" ht="18" x14ac:dyDescent="0.25">
      <c r="E102" s="296"/>
      <c r="F102" s="259"/>
      <c r="G102" s="259"/>
      <c r="H102" s="48"/>
      <c r="I102" s="259"/>
      <c r="J102" s="259"/>
      <c r="K102" s="259"/>
      <c r="L102" s="48"/>
      <c r="M102" s="300"/>
      <c r="N102" s="300"/>
      <c r="O102" s="300"/>
      <c r="P102" s="297"/>
      <c r="Q102" s="298"/>
      <c r="R102" s="298"/>
      <c r="S102" s="298"/>
      <c r="T102" s="299"/>
      <c r="U102" s="299"/>
      <c r="V102" s="300"/>
      <c r="W102" s="301"/>
      <c r="X102" s="265"/>
      <c r="Y102" s="301"/>
      <c r="Z102" s="332">
        <f>+SUM(Tabla1345667[[#This Row],[FITO KGR. DECOMISADO]:[ACUI KGR. DECOMISADO]])</f>
        <v>0</v>
      </c>
      <c r="AA102" s="265"/>
      <c r="AB102" s="265"/>
      <c r="AC102" s="265"/>
      <c r="AD102" s="169"/>
      <c r="AE102" s="170"/>
      <c r="AF102" s="170"/>
      <c r="AG102" s="36"/>
      <c r="AH102" s="36"/>
    </row>
    <row r="103" spans="5:34" ht="18" x14ac:dyDescent="0.25">
      <c r="E103" s="296"/>
      <c r="F103" s="259"/>
      <c r="G103" s="259"/>
      <c r="H103" s="48"/>
      <c r="I103" s="259"/>
      <c r="J103" s="259"/>
      <c r="K103" s="259"/>
      <c r="L103" s="48"/>
      <c r="M103" s="300"/>
      <c r="N103" s="300"/>
      <c r="O103" s="300"/>
      <c r="P103" s="297"/>
      <c r="Q103" s="298"/>
      <c r="R103" s="298"/>
      <c r="S103" s="298"/>
      <c r="T103" s="299"/>
      <c r="U103" s="299"/>
      <c r="V103" s="300"/>
      <c r="W103" s="301"/>
      <c r="X103" s="265"/>
      <c r="Y103" s="301"/>
      <c r="Z103" s="332">
        <f>+SUM(Tabla1345667[[#This Row],[FITO KGR. DECOMISADO]:[ACUI KGR. DECOMISADO]])</f>
        <v>0</v>
      </c>
      <c r="AA103" s="265"/>
      <c r="AB103" s="265"/>
      <c r="AC103" s="265"/>
      <c r="AD103" s="169"/>
      <c r="AE103" s="170"/>
      <c r="AF103" s="170"/>
      <c r="AG103" s="36"/>
      <c r="AH103" s="36"/>
    </row>
    <row r="104" spans="5:34" ht="18" x14ac:dyDescent="0.25">
      <c r="E104" s="296"/>
      <c r="F104" s="259"/>
      <c r="G104" s="259"/>
      <c r="H104" s="48"/>
      <c r="I104" s="259"/>
      <c r="J104" s="259"/>
      <c r="K104" s="259"/>
      <c r="L104" s="48"/>
      <c r="M104" s="300"/>
      <c r="N104" s="300"/>
      <c r="O104" s="300"/>
      <c r="P104" s="297"/>
      <c r="Q104" s="298"/>
      <c r="R104" s="298"/>
      <c r="S104" s="298"/>
      <c r="T104" s="299"/>
      <c r="U104" s="299"/>
      <c r="V104" s="300"/>
      <c r="W104" s="301"/>
      <c r="X104" s="265"/>
      <c r="Y104" s="301"/>
      <c r="Z104" s="332">
        <f>+SUM(Tabla1345667[[#This Row],[FITO KGR. DECOMISADO]:[ACUI KGR. DECOMISADO]])</f>
        <v>0</v>
      </c>
      <c r="AA104" s="265"/>
      <c r="AB104" s="265"/>
      <c r="AC104" s="265"/>
      <c r="AD104" s="169"/>
      <c r="AE104" s="170"/>
      <c r="AF104" s="170"/>
      <c r="AG104" s="36"/>
      <c r="AH104" s="36"/>
    </row>
    <row r="105" spans="5:34" ht="18" x14ac:dyDescent="0.25">
      <c r="E105" s="296"/>
      <c r="F105" s="259"/>
      <c r="G105" s="259"/>
      <c r="H105" s="48"/>
      <c r="I105" s="259"/>
      <c r="J105" s="259"/>
      <c r="K105" s="259"/>
      <c r="L105" s="48"/>
      <c r="M105" s="300"/>
      <c r="N105" s="300"/>
      <c r="O105" s="300"/>
      <c r="P105" s="297"/>
      <c r="Q105" s="298"/>
      <c r="R105" s="298"/>
      <c r="S105" s="298"/>
      <c r="T105" s="299"/>
      <c r="U105" s="299"/>
      <c r="V105" s="300"/>
      <c r="W105" s="301"/>
      <c r="X105" s="265"/>
      <c r="Y105" s="301"/>
      <c r="Z105" s="332">
        <f>+SUM(Tabla1345667[[#This Row],[FITO KGR. DECOMISADO]:[ACUI KGR. DECOMISADO]])</f>
        <v>0</v>
      </c>
      <c r="AA105" s="265"/>
      <c r="AB105" s="265"/>
      <c r="AC105" s="265"/>
      <c r="AD105" s="169"/>
      <c r="AE105" s="170"/>
      <c r="AF105" s="170"/>
      <c r="AG105" s="36"/>
      <c r="AH105" s="36"/>
    </row>
    <row r="106" spans="5:34" ht="18" x14ac:dyDescent="0.25">
      <c r="E106" s="296"/>
      <c r="F106" s="259"/>
      <c r="G106" s="259"/>
      <c r="H106" s="48"/>
      <c r="I106" s="259"/>
      <c r="J106" s="259"/>
      <c r="K106" s="259"/>
      <c r="L106" s="48"/>
      <c r="M106" s="300"/>
      <c r="N106" s="300"/>
      <c r="O106" s="300"/>
      <c r="P106" s="297"/>
      <c r="Q106" s="298"/>
      <c r="R106" s="298"/>
      <c r="S106" s="298"/>
      <c r="T106" s="299"/>
      <c r="U106" s="299"/>
      <c r="V106" s="300"/>
      <c r="W106" s="301"/>
      <c r="X106" s="265"/>
      <c r="Y106" s="301"/>
      <c r="Z106" s="332">
        <f>+SUM(Tabla1345667[[#This Row],[FITO KGR. DECOMISADO]:[ACUI KGR. DECOMISADO]])</f>
        <v>0</v>
      </c>
      <c r="AA106" s="265"/>
      <c r="AB106" s="265"/>
      <c r="AC106" s="265"/>
      <c r="AD106" s="169"/>
      <c r="AE106" s="170"/>
      <c r="AF106" s="170"/>
      <c r="AG106" s="36"/>
      <c r="AH106" s="36"/>
    </row>
    <row r="107" spans="5:34" ht="18" x14ac:dyDescent="0.25">
      <c r="E107" s="296"/>
      <c r="F107" s="259"/>
      <c r="G107" s="259"/>
      <c r="H107" s="48"/>
      <c r="I107" s="259"/>
      <c r="J107" s="259"/>
      <c r="K107" s="259"/>
      <c r="L107" s="48"/>
      <c r="M107" s="300"/>
      <c r="N107" s="300"/>
      <c r="O107" s="300"/>
      <c r="P107" s="297"/>
      <c r="Q107" s="298"/>
      <c r="R107" s="298"/>
      <c r="S107" s="298"/>
      <c r="T107" s="299"/>
      <c r="U107" s="299"/>
      <c r="V107" s="300"/>
      <c r="W107" s="301"/>
      <c r="X107" s="265"/>
      <c r="Y107" s="301"/>
      <c r="Z107" s="332">
        <f>+SUM(Tabla1345667[[#This Row],[FITO KGR. DECOMISADO]:[ACUI KGR. DECOMISADO]])</f>
        <v>0</v>
      </c>
      <c r="AA107" s="265"/>
      <c r="AB107" s="265"/>
      <c r="AC107" s="265"/>
      <c r="AD107" s="169"/>
      <c r="AE107" s="170"/>
      <c r="AF107" s="170"/>
      <c r="AG107" s="36"/>
      <c r="AH107" s="36"/>
    </row>
    <row r="108" spans="5:34" ht="18" x14ac:dyDescent="0.25">
      <c r="E108" s="296"/>
      <c r="F108" s="259"/>
      <c r="G108" s="259"/>
      <c r="H108" s="48"/>
      <c r="I108" s="259"/>
      <c r="J108" s="259"/>
      <c r="K108" s="259"/>
      <c r="L108" s="48"/>
      <c r="M108" s="300"/>
      <c r="N108" s="300"/>
      <c r="O108" s="300"/>
      <c r="P108" s="297"/>
      <c r="Q108" s="298"/>
      <c r="R108" s="298"/>
      <c r="S108" s="298"/>
      <c r="T108" s="299"/>
      <c r="U108" s="299"/>
      <c r="V108" s="300"/>
      <c r="W108" s="301"/>
      <c r="X108" s="265"/>
      <c r="Y108" s="301"/>
      <c r="Z108" s="332">
        <f>+SUM(Tabla1345667[[#This Row],[FITO KGR. DECOMISADO]:[ACUI KGR. DECOMISADO]])</f>
        <v>0</v>
      </c>
      <c r="AA108" s="265"/>
      <c r="AB108" s="265"/>
      <c r="AC108" s="265"/>
      <c r="AD108" s="169"/>
      <c r="AE108" s="170"/>
      <c r="AF108" s="170"/>
      <c r="AG108" s="36"/>
      <c r="AH108" s="36"/>
    </row>
    <row r="109" spans="5:34" ht="18" x14ac:dyDescent="0.25">
      <c r="E109" s="296"/>
      <c r="F109" s="259"/>
      <c r="G109" s="259"/>
      <c r="H109" s="48"/>
      <c r="I109" s="259"/>
      <c r="J109" s="259"/>
      <c r="K109" s="259"/>
      <c r="L109" s="48"/>
      <c r="M109" s="300"/>
      <c r="N109" s="300"/>
      <c r="O109" s="300"/>
      <c r="P109" s="297"/>
      <c r="Q109" s="298"/>
      <c r="R109" s="298"/>
      <c r="S109" s="298"/>
      <c r="T109" s="299"/>
      <c r="U109" s="299"/>
      <c r="V109" s="300"/>
      <c r="W109" s="301"/>
      <c r="X109" s="265"/>
      <c r="Y109" s="301"/>
      <c r="Z109" s="332">
        <f>+SUM(Tabla1345667[[#This Row],[FITO KGR. DECOMISADO]:[ACUI KGR. DECOMISADO]])</f>
        <v>0</v>
      </c>
      <c r="AA109" s="265"/>
      <c r="AB109" s="265"/>
      <c r="AC109" s="265"/>
      <c r="AD109" s="169"/>
      <c r="AE109" s="170"/>
      <c r="AF109" s="170"/>
      <c r="AG109" s="36"/>
      <c r="AH109" s="36"/>
    </row>
    <row r="110" spans="5:34" ht="18" x14ac:dyDescent="0.25">
      <c r="E110" s="296"/>
      <c r="F110" s="259"/>
      <c r="G110" s="259"/>
      <c r="H110" s="48"/>
      <c r="I110" s="259"/>
      <c r="J110" s="259"/>
      <c r="K110" s="259"/>
      <c r="L110" s="48"/>
      <c r="M110" s="300"/>
      <c r="N110" s="300"/>
      <c r="O110" s="300"/>
      <c r="P110" s="297"/>
      <c r="Q110" s="298"/>
      <c r="R110" s="298"/>
      <c r="S110" s="298"/>
      <c r="T110" s="299"/>
      <c r="U110" s="299"/>
      <c r="V110" s="300"/>
      <c r="W110" s="301"/>
      <c r="X110" s="265"/>
      <c r="Y110" s="301"/>
      <c r="Z110" s="332">
        <f>+SUM(Tabla1345667[[#This Row],[FITO KGR. DECOMISADO]:[ACUI KGR. DECOMISADO]])</f>
        <v>0</v>
      </c>
      <c r="AA110" s="265"/>
      <c r="AB110" s="265"/>
      <c r="AC110" s="265"/>
      <c r="AD110" s="169"/>
      <c r="AE110" s="170"/>
      <c r="AF110" s="170"/>
      <c r="AG110" s="36"/>
      <c r="AH110" s="36"/>
    </row>
    <row r="111" spans="5:34" ht="18" x14ac:dyDescent="0.25">
      <c r="E111" s="296"/>
      <c r="F111" s="259"/>
      <c r="G111" s="259"/>
      <c r="H111" s="48"/>
      <c r="I111" s="259"/>
      <c r="J111" s="259"/>
      <c r="K111" s="259"/>
      <c r="L111" s="48"/>
      <c r="M111" s="300"/>
      <c r="N111" s="300"/>
      <c r="O111" s="300"/>
      <c r="P111" s="297"/>
      <c r="Q111" s="298"/>
      <c r="R111" s="298"/>
      <c r="S111" s="298"/>
      <c r="T111" s="299"/>
      <c r="U111" s="299"/>
      <c r="V111" s="300"/>
      <c r="W111" s="301"/>
      <c r="X111" s="265"/>
      <c r="Y111" s="301"/>
      <c r="Z111" s="332">
        <f>+SUM(Tabla1345667[[#This Row],[FITO KGR. DECOMISADO]:[ACUI KGR. DECOMISADO]])</f>
        <v>0</v>
      </c>
      <c r="AA111" s="265"/>
      <c r="AB111" s="265"/>
      <c r="AC111" s="265"/>
      <c r="AD111" s="169"/>
      <c r="AE111" s="170"/>
      <c r="AF111" s="170"/>
      <c r="AG111" s="36"/>
      <c r="AH111" s="36"/>
    </row>
    <row r="112" spans="5:34" ht="18" x14ac:dyDescent="0.25">
      <c r="E112" s="296"/>
      <c r="F112" s="259"/>
      <c r="G112" s="259"/>
      <c r="H112" s="48"/>
      <c r="I112" s="259"/>
      <c r="J112" s="259"/>
      <c r="K112" s="259"/>
      <c r="L112" s="48"/>
      <c r="M112" s="300"/>
      <c r="N112" s="300"/>
      <c r="O112" s="300"/>
      <c r="P112" s="297"/>
      <c r="Q112" s="298"/>
      <c r="R112" s="298"/>
      <c r="S112" s="298"/>
      <c r="T112" s="299"/>
      <c r="U112" s="299"/>
      <c r="V112" s="300"/>
      <c r="W112" s="301"/>
      <c r="X112" s="265"/>
      <c r="Y112" s="301"/>
      <c r="Z112" s="332">
        <f>+SUM(Tabla1345667[[#This Row],[FITO KGR. DECOMISADO]:[ACUI KGR. DECOMISADO]])</f>
        <v>0</v>
      </c>
      <c r="AA112" s="265"/>
      <c r="AB112" s="265"/>
      <c r="AC112" s="265"/>
      <c r="AD112" s="169"/>
      <c r="AE112" s="170"/>
      <c r="AF112" s="170"/>
      <c r="AG112" s="36"/>
      <c r="AH112" s="36"/>
    </row>
    <row r="113" spans="5:34" ht="18" x14ac:dyDescent="0.25">
      <c r="E113" s="296"/>
      <c r="F113" s="259"/>
      <c r="G113" s="259"/>
      <c r="H113" s="48"/>
      <c r="I113" s="259"/>
      <c r="J113" s="259"/>
      <c r="K113" s="259"/>
      <c r="L113" s="48"/>
      <c r="M113" s="300"/>
      <c r="N113" s="300"/>
      <c r="O113" s="300"/>
      <c r="P113" s="297"/>
      <c r="Q113" s="298"/>
      <c r="R113" s="298"/>
      <c r="S113" s="298"/>
      <c r="T113" s="299"/>
      <c r="U113" s="299"/>
      <c r="V113" s="300"/>
      <c r="W113" s="301"/>
      <c r="X113" s="265"/>
      <c r="Y113" s="301"/>
      <c r="Z113" s="332">
        <f>+SUM(Tabla1345667[[#This Row],[FITO KGR. DECOMISADO]:[ACUI KGR. DECOMISADO]])</f>
        <v>0</v>
      </c>
      <c r="AA113" s="265"/>
      <c r="AB113" s="265"/>
      <c r="AC113" s="265"/>
      <c r="AD113" s="169"/>
      <c r="AE113" s="170"/>
      <c r="AF113" s="170"/>
      <c r="AG113" s="36"/>
      <c r="AH113" s="36"/>
    </row>
    <row r="114" spans="5:34" ht="18" x14ac:dyDescent="0.25">
      <c r="E114" s="296"/>
      <c r="F114" s="259"/>
      <c r="G114" s="259"/>
      <c r="H114" s="48"/>
      <c r="I114" s="259"/>
      <c r="J114" s="259"/>
      <c r="K114" s="259"/>
      <c r="L114" s="48"/>
      <c r="M114" s="300"/>
      <c r="N114" s="300"/>
      <c r="O114" s="300"/>
      <c r="P114" s="297"/>
      <c r="Q114" s="298"/>
      <c r="R114" s="298"/>
      <c r="S114" s="298"/>
      <c r="T114" s="299"/>
      <c r="U114" s="299"/>
      <c r="V114" s="300"/>
      <c r="W114" s="301"/>
      <c r="X114" s="265"/>
      <c r="Y114" s="301"/>
      <c r="Z114" s="332">
        <f>+SUM(Tabla1345667[[#This Row],[FITO KGR. DECOMISADO]:[ACUI KGR. DECOMISADO]])</f>
        <v>0</v>
      </c>
      <c r="AA114" s="265"/>
      <c r="AB114" s="265"/>
      <c r="AC114" s="265"/>
      <c r="AD114" s="169"/>
      <c r="AE114" s="170"/>
      <c r="AF114" s="170"/>
      <c r="AG114" s="36"/>
      <c r="AH114" s="36"/>
    </row>
    <row r="115" spans="5:34" ht="18" x14ac:dyDescent="0.25">
      <c r="E115" s="296"/>
      <c r="F115" s="259"/>
      <c r="G115" s="259"/>
      <c r="H115" s="48"/>
      <c r="I115" s="259"/>
      <c r="J115" s="259"/>
      <c r="K115" s="259"/>
      <c r="L115" s="48"/>
      <c r="M115" s="300"/>
      <c r="N115" s="300"/>
      <c r="O115" s="300"/>
      <c r="P115" s="297"/>
      <c r="Q115" s="298"/>
      <c r="R115" s="298"/>
      <c r="S115" s="298"/>
      <c r="T115" s="299"/>
      <c r="U115" s="299"/>
      <c r="V115" s="300"/>
      <c r="W115" s="301"/>
      <c r="X115" s="265"/>
      <c r="Y115" s="301"/>
      <c r="Z115" s="332">
        <f>+SUM(Tabla1345667[[#This Row],[FITO KGR. DECOMISADO]:[ACUI KGR. DECOMISADO]])</f>
        <v>0</v>
      </c>
      <c r="AA115" s="265"/>
      <c r="AB115" s="265"/>
      <c r="AC115" s="265"/>
      <c r="AD115" s="169"/>
      <c r="AE115" s="170"/>
      <c r="AF115" s="170"/>
      <c r="AG115" s="36"/>
      <c r="AH115" s="36"/>
    </row>
    <row r="116" spans="5:34" ht="18" x14ac:dyDescent="0.25">
      <c r="E116" s="296"/>
      <c r="F116" s="259"/>
      <c r="G116" s="259"/>
      <c r="H116" s="48"/>
      <c r="I116" s="259"/>
      <c r="J116" s="259"/>
      <c r="K116" s="259"/>
      <c r="L116" s="48"/>
      <c r="M116" s="300"/>
      <c r="N116" s="300"/>
      <c r="O116" s="300"/>
      <c r="P116" s="297"/>
      <c r="Q116" s="298"/>
      <c r="R116" s="298"/>
      <c r="S116" s="298"/>
      <c r="T116" s="299"/>
      <c r="U116" s="299"/>
      <c r="V116" s="300"/>
      <c r="W116" s="301"/>
      <c r="X116" s="265"/>
      <c r="Y116" s="301"/>
      <c r="Z116" s="332">
        <f>+SUM(Tabla1345667[[#This Row],[FITO KGR. DECOMISADO]:[ACUI KGR. DECOMISADO]])</f>
        <v>0</v>
      </c>
      <c r="AA116" s="265"/>
      <c r="AB116" s="265"/>
      <c r="AC116" s="265"/>
      <c r="AD116" s="169"/>
      <c r="AE116" s="170"/>
      <c r="AF116" s="170"/>
      <c r="AG116" s="36"/>
      <c r="AH116" s="36"/>
    </row>
    <row r="117" spans="5:34" ht="18" x14ac:dyDescent="0.25">
      <c r="E117" s="296"/>
      <c r="F117" s="259"/>
      <c r="G117" s="259"/>
      <c r="H117" s="48"/>
      <c r="I117" s="259"/>
      <c r="J117" s="259"/>
      <c r="K117" s="259"/>
      <c r="L117" s="48"/>
      <c r="M117" s="300"/>
      <c r="N117" s="300"/>
      <c r="O117" s="300"/>
      <c r="P117" s="297"/>
      <c r="Q117" s="298"/>
      <c r="R117" s="298"/>
      <c r="S117" s="298"/>
      <c r="T117" s="299"/>
      <c r="U117" s="299"/>
      <c r="V117" s="300"/>
      <c r="W117" s="301"/>
      <c r="X117" s="265"/>
      <c r="Y117" s="301"/>
      <c r="Z117" s="332">
        <f>+SUM(Tabla1345667[[#This Row],[FITO KGR. DECOMISADO]:[ACUI KGR. DECOMISADO]])</f>
        <v>0</v>
      </c>
      <c r="AA117" s="265"/>
      <c r="AB117" s="265"/>
      <c r="AC117" s="265"/>
      <c r="AD117" s="169"/>
      <c r="AE117" s="170"/>
      <c r="AF117" s="170"/>
      <c r="AG117" s="36"/>
      <c r="AH117" s="36"/>
    </row>
    <row r="118" spans="5:34" ht="18" x14ac:dyDescent="0.25">
      <c r="E118" s="296"/>
      <c r="F118" s="259"/>
      <c r="G118" s="259"/>
      <c r="H118" s="48"/>
      <c r="I118" s="259"/>
      <c r="J118" s="259"/>
      <c r="K118" s="259"/>
      <c r="L118" s="48"/>
      <c r="M118" s="300"/>
      <c r="N118" s="300"/>
      <c r="O118" s="300"/>
      <c r="P118" s="297"/>
      <c r="Q118" s="298"/>
      <c r="R118" s="298"/>
      <c r="S118" s="298"/>
      <c r="T118" s="299"/>
      <c r="U118" s="299"/>
      <c r="V118" s="300"/>
      <c r="W118" s="301"/>
      <c r="X118" s="265"/>
      <c r="Y118" s="301"/>
      <c r="Z118" s="332">
        <f>+SUM(Tabla1345667[[#This Row],[FITO KGR. DECOMISADO]:[ACUI KGR. DECOMISADO]])</f>
        <v>0</v>
      </c>
      <c r="AA118" s="265"/>
      <c r="AB118" s="265"/>
      <c r="AC118" s="265"/>
      <c r="AD118" s="169"/>
      <c r="AE118" s="170"/>
      <c r="AF118" s="170"/>
      <c r="AG118" s="36"/>
      <c r="AH118" s="36"/>
    </row>
    <row r="119" spans="5:34" ht="18" x14ac:dyDescent="0.25">
      <c r="E119" s="296"/>
      <c r="F119" s="259"/>
      <c r="G119" s="259"/>
      <c r="H119" s="48"/>
      <c r="I119" s="259"/>
      <c r="J119" s="259"/>
      <c r="K119" s="259"/>
      <c r="L119" s="48"/>
      <c r="M119" s="300"/>
      <c r="N119" s="300"/>
      <c r="O119" s="300"/>
      <c r="P119" s="297"/>
      <c r="Q119" s="298"/>
      <c r="R119" s="298"/>
      <c r="S119" s="298"/>
      <c r="T119" s="299"/>
      <c r="U119" s="299"/>
      <c r="V119" s="300"/>
      <c r="W119" s="301"/>
      <c r="X119" s="265"/>
      <c r="Y119" s="301"/>
      <c r="Z119" s="332">
        <f>+SUM(Tabla1345667[[#This Row],[FITO KGR. DECOMISADO]:[ACUI KGR. DECOMISADO]])</f>
        <v>0</v>
      </c>
      <c r="AA119" s="265"/>
      <c r="AB119" s="265"/>
      <c r="AC119" s="265"/>
      <c r="AD119" s="169"/>
      <c r="AE119" s="170"/>
      <c r="AF119" s="170"/>
      <c r="AG119" s="36"/>
      <c r="AH119" s="36"/>
    </row>
    <row r="120" spans="5:34" ht="18" x14ac:dyDescent="0.25">
      <c r="E120" s="296"/>
      <c r="F120" s="259"/>
      <c r="G120" s="259"/>
      <c r="H120" s="48"/>
      <c r="I120" s="259"/>
      <c r="J120" s="259"/>
      <c r="K120" s="259"/>
      <c r="L120" s="48"/>
      <c r="M120" s="300"/>
      <c r="N120" s="300"/>
      <c r="O120" s="300"/>
      <c r="P120" s="297"/>
      <c r="Q120" s="298"/>
      <c r="R120" s="298"/>
      <c r="S120" s="298"/>
      <c r="T120" s="299"/>
      <c r="U120" s="299"/>
      <c r="V120" s="300"/>
      <c r="W120" s="301"/>
      <c r="X120" s="265"/>
      <c r="Y120" s="301"/>
      <c r="Z120" s="332">
        <f>+SUM(Tabla1345667[[#This Row],[FITO KGR. DECOMISADO]:[ACUI KGR. DECOMISADO]])</f>
        <v>0</v>
      </c>
      <c r="AA120" s="265"/>
      <c r="AB120" s="265"/>
      <c r="AC120" s="265"/>
      <c r="AD120" s="169"/>
      <c r="AE120" s="170"/>
      <c r="AF120" s="170"/>
      <c r="AG120" s="36"/>
      <c r="AH120" s="36"/>
    </row>
    <row r="121" spans="5:34" ht="18" x14ac:dyDescent="0.25">
      <c r="E121" s="296"/>
      <c r="F121" s="259"/>
      <c r="G121" s="259"/>
      <c r="H121" s="48"/>
      <c r="I121" s="259"/>
      <c r="J121" s="259"/>
      <c r="K121" s="259"/>
      <c r="L121" s="48"/>
      <c r="M121" s="300"/>
      <c r="N121" s="300"/>
      <c r="O121" s="300"/>
      <c r="P121" s="297"/>
      <c r="Q121" s="298"/>
      <c r="R121" s="298"/>
      <c r="S121" s="298"/>
      <c r="T121" s="299"/>
      <c r="U121" s="299"/>
      <c r="V121" s="300"/>
      <c r="W121" s="301"/>
      <c r="X121" s="265"/>
      <c r="Y121" s="301"/>
      <c r="Z121" s="332">
        <f>+SUM(Tabla1345667[[#This Row],[FITO KGR. DECOMISADO]:[ACUI KGR. DECOMISADO]])</f>
        <v>0</v>
      </c>
      <c r="AA121" s="265"/>
      <c r="AB121" s="265"/>
      <c r="AC121" s="265"/>
      <c r="AD121" s="169"/>
      <c r="AE121" s="170"/>
      <c r="AF121" s="170"/>
      <c r="AG121" s="36"/>
      <c r="AH121" s="36"/>
    </row>
    <row r="122" spans="5:34" ht="18" x14ac:dyDescent="0.25">
      <c r="E122" s="296"/>
      <c r="F122" s="259"/>
      <c r="G122" s="259"/>
      <c r="H122" s="48"/>
      <c r="I122" s="259"/>
      <c r="J122" s="259"/>
      <c r="K122" s="259"/>
      <c r="L122" s="48"/>
      <c r="M122" s="300"/>
      <c r="N122" s="300"/>
      <c r="O122" s="300"/>
      <c r="P122" s="297"/>
      <c r="Q122" s="298"/>
      <c r="R122" s="298"/>
      <c r="S122" s="298"/>
      <c r="T122" s="299"/>
      <c r="U122" s="299"/>
      <c r="V122" s="300"/>
      <c r="W122" s="301"/>
      <c r="X122" s="265"/>
      <c r="Y122" s="301"/>
      <c r="Z122" s="332">
        <f>+SUM(Tabla1345667[[#This Row],[FITO KGR. DECOMISADO]:[ACUI KGR. DECOMISADO]])</f>
        <v>0</v>
      </c>
      <c r="AA122" s="265"/>
      <c r="AB122" s="265"/>
      <c r="AC122" s="265"/>
      <c r="AD122" s="169"/>
      <c r="AE122" s="170"/>
      <c r="AF122" s="170"/>
      <c r="AG122" s="36"/>
      <c r="AH122" s="36"/>
    </row>
    <row r="123" spans="5:34" ht="18" x14ac:dyDescent="0.25">
      <c r="E123" s="296"/>
      <c r="F123" s="259"/>
      <c r="G123" s="259"/>
      <c r="H123" s="48"/>
      <c r="I123" s="259"/>
      <c r="J123" s="259"/>
      <c r="K123" s="259"/>
      <c r="L123" s="48"/>
      <c r="M123" s="300"/>
      <c r="N123" s="300"/>
      <c r="O123" s="300"/>
      <c r="P123" s="297"/>
      <c r="Q123" s="298"/>
      <c r="R123" s="298"/>
      <c r="S123" s="298"/>
      <c r="T123" s="299"/>
      <c r="U123" s="299"/>
      <c r="V123" s="300"/>
      <c r="W123" s="301"/>
      <c r="X123" s="265"/>
      <c r="Y123" s="301"/>
      <c r="Z123" s="332">
        <f>+SUM(Tabla1345667[[#This Row],[FITO KGR. DECOMISADO]:[ACUI KGR. DECOMISADO]])</f>
        <v>0</v>
      </c>
      <c r="AA123" s="265"/>
      <c r="AB123" s="265"/>
      <c r="AC123" s="265"/>
      <c r="AD123" s="169"/>
      <c r="AE123" s="170"/>
      <c r="AF123" s="170"/>
      <c r="AG123" s="36"/>
      <c r="AH123" s="36"/>
    </row>
    <row r="124" spans="5:34" ht="18" x14ac:dyDescent="0.25">
      <c r="E124" s="296"/>
      <c r="F124" s="259"/>
      <c r="G124" s="259"/>
      <c r="H124" s="48"/>
      <c r="I124" s="259"/>
      <c r="J124" s="259"/>
      <c r="K124" s="259"/>
      <c r="L124" s="48"/>
      <c r="M124" s="300"/>
      <c r="N124" s="300"/>
      <c r="O124" s="300"/>
      <c r="P124" s="297"/>
      <c r="Q124" s="298"/>
      <c r="R124" s="298"/>
      <c r="S124" s="298"/>
      <c r="T124" s="299"/>
      <c r="U124" s="299"/>
      <c r="V124" s="300"/>
      <c r="W124" s="301"/>
      <c r="X124" s="265"/>
      <c r="Y124" s="301"/>
      <c r="Z124" s="332">
        <f>+SUM(Tabla1345667[[#This Row],[FITO KGR. DECOMISADO]:[ACUI KGR. DECOMISADO]])</f>
        <v>0</v>
      </c>
      <c r="AA124" s="265"/>
      <c r="AB124" s="265"/>
      <c r="AC124" s="265"/>
      <c r="AD124" s="169"/>
      <c r="AE124" s="170"/>
      <c r="AF124" s="170"/>
      <c r="AG124" s="36"/>
      <c r="AH124" s="36"/>
    </row>
    <row r="125" spans="5:34" ht="18" x14ac:dyDescent="0.25">
      <c r="E125" s="296"/>
      <c r="F125" s="259"/>
      <c r="G125" s="259"/>
      <c r="H125" s="48"/>
      <c r="I125" s="259"/>
      <c r="J125" s="259"/>
      <c r="K125" s="259"/>
      <c r="L125" s="48"/>
      <c r="M125" s="300"/>
      <c r="N125" s="300"/>
      <c r="O125" s="300"/>
      <c r="P125" s="297"/>
      <c r="Q125" s="298"/>
      <c r="R125" s="298"/>
      <c r="S125" s="298"/>
      <c r="T125" s="299"/>
      <c r="U125" s="299"/>
      <c r="V125" s="300"/>
      <c r="W125" s="301"/>
      <c r="X125" s="265"/>
      <c r="Y125" s="301"/>
      <c r="Z125" s="332">
        <f>+SUM(Tabla1345667[[#This Row],[FITO KGR. DECOMISADO]:[ACUI KGR. DECOMISADO]])</f>
        <v>0</v>
      </c>
      <c r="AA125" s="265"/>
      <c r="AB125" s="265"/>
      <c r="AC125" s="265"/>
      <c r="AD125" s="169"/>
      <c r="AE125" s="170"/>
      <c r="AF125" s="170"/>
      <c r="AG125" s="36"/>
      <c r="AH125" s="36"/>
    </row>
    <row r="126" spans="5:34" ht="18" x14ac:dyDescent="0.25">
      <c r="E126" s="296"/>
      <c r="F126" s="259"/>
      <c r="G126" s="259"/>
      <c r="H126" s="48"/>
      <c r="I126" s="259"/>
      <c r="J126" s="259"/>
      <c r="K126" s="259"/>
      <c r="L126" s="48"/>
      <c r="M126" s="300"/>
      <c r="N126" s="300"/>
      <c r="O126" s="300"/>
      <c r="P126" s="297"/>
      <c r="Q126" s="298"/>
      <c r="R126" s="298"/>
      <c r="S126" s="298"/>
      <c r="T126" s="299"/>
      <c r="U126" s="299"/>
      <c r="V126" s="300"/>
      <c r="W126" s="301"/>
      <c r="X126" s="265"/>
      <c r="Y126" s="301"/>
      <c r="Z126" s="332">
        <f>+SUM(Tabla1345667[[#This Row],[FITO KGR. DECOMISADO]:[ACUI KGR. DECOMISADO]])</f>
        <v>0</v>
      </c>
      <c r="AA126" s="265"/>
      <c r="AB126" s="265"/>
      <c r="AC126" s="265"/>
      <c r="AD126" s="169"/>
      <c r="AE126" s="170"/>
      <c r="AF126" s="170"/>
      <c r="AG126" s="36"/>
      <c r="AH126" s="36"/>
    </row>
    <row r="127" spans="5:34" ht="18" x14ac:dyDescent="0.25">
      <c r="E127" s="296"/>
      <c r="F127" s="259"/>
      <c r="G127" s="259"/>
      <c r="H127" s="48"/>
      <c r="I127" s="259"/>
      <c r="J127" s="259"/>
      <c r="K127" s="259"/>
      <c r="L127" s="48"/>
      <c r="M127" s="300"/>
      <c r="N127" s="300"/>
      <c r="O127" s="300"/>
      <c r="P127" s="297"/>
      <c r="Q127" s="298"/>
      <c r="R127" s="298"/>
      <c r="S127" s="298"/>
      <c r="T127" s="299"/>
      <c r="U127" s="299"/>
      <c r="V127" s="300"/>
      <c r="W127" s="301"/>
      <c r="X127" s="265"/>
      <c r="Y127" s="301"/>
      <c r="Z127" s="332">
        <f>+SUM(Tabla1345667[[#This Row],[FITO KGR. DECOMISADO]:[ACUI KGR. DECOMISADO]])</f>
        <v>0</v>
      </c>
      <c r="AA127" s="265"/>
      <c r="AB127" s="265"/>
      <c r="AC127" s="265"/>
      <c r="AD127" s="169"/>
      <c r="AE127" s="170"/>
      <c r="AF127" s="170"/>
      <c r="AG127" s="36"/>
      <c r="AH127" s="36"/>
    </row>
    <row r="128" spans="5:34" ht="18" x14ac:dyDescent="0.25">
      <c r="E128" s="296"/>
      <c r="F128" s="259"/>
      <c r="G128" s="259"/>
      <c r="H128" s="48"/>
      <c r="I128" s="259"/>
      <c r="J128" s="259"/>
      <c r="K128" s="259"/>
      <c r="L128" s="48"/>
      <c r="M128" s="300"/>
      <c r="N128" s="300"/>
      <c r="O128" s="300"/>
      <c r="P128" s="297"/>
      <c r="Q128" s="298"/>
      <c r="R128" s="298"/>
      <c r="S128" s="298"/>
      <c r="T128" s="299"/>
      <c r="U128" s="299"/>
      <c r="V128" s="300"/>
      <c r="W128" s="301"/>
      <c r="X128" s="265"/>
      <c r="Y128" s="301"/>
      <c r="Z128" s="332">
        <f>+SUM(Tabla1345667[[#This Row],[FITO KGR. DECOMISADO]:[ACUI KGR. DECOMISADO]])</f>
        <v>0</v>
      </c>
      <c r="AA128" s="265"/>
      <c r="AB128" s="265"/>
      <c r="AC128" s="265"/>
      <c r="AD128" s="169"/>
      <c r="AE128" s="170"/>
      <c r="AF128" s="170"/>
      <c r="AG128" s="36"/>
      <c r="AH128" s="36"/>
    </row>
    <row r="129" spans="5:34" ht="18" x14ac:dyDescent="0.25">
      <c r="E129" s="296"/>
      <c r="F129" s="259"/>
      <c r="G129" s="259"/>
      <c r="H129" s="48"/>
      <c r="I129" s="259"/>
      <c r="J129" s="259"/>
      <c r="K129" s="259"/>
      <c r="L129" s="48"/>
      <c r="M129" s="300"/>
      <c r="N129" s="300"/>
      <c r="O129" s="300"/>
      <c r="P129" s="297"/>
      <c r="Q129" s="298"/>
      <c r="R129" s="298"/>
      <c r="S129" s="298"/>
      <c r="T129" s="299"/>
      <c r="U129" s="299"/>
      <c r="V129" s="300"/>
      <c r="W129" s="301"/>
      <c r="X129" s="265"/>
      <c r="Y129" s="301"/>
      <c r="Z129" s="332">
        <f>+SUM(Tabla1345667[[#This Row],[FITO KGR. DECOMISADO]:[ACUI KGR. DECOMISADO]])</f>
        <v>0</v>
      </c>
      <c r="AA129" s="265"/>
      <c r="AB129" s="265"/>
      <c r="AC129" s="265"/>
      <c r="AD129" s="169"/>
      <c r="AE129" s="170"/>
      <c r="AF129" s="170"/>
      <c r="AG129" s="36"/>
      <c r="AH129" s="36"/>
    </row>
    <row r="130" spans="5:34" ht="18" x14ac:dyDescent="0.25">
      <c r="E130" s="296"/>
      <c r="F130" s="259"/>
      <c r="G130" s="259"/>
      <c r="H130" s="48"/>
      <c r="I130" s="259"/>
      <c r="J130" s="259"/>
      <c r="K130" s="259"/>
      <c r="L130" s="48"/>
      <c r="M130" s="300"/>
      <c r="N130" s="300"/>
      <c r="O130" s="300"/>
      <c r="P130" s="297"/>
      <c r="Q130" s="298"/>
      <c r="R130" s="298"/>
      <c r="S130" s="298"/>
      <c r="T130" s="299"/>
      <c r="U130" s="299"/>
      <c r="V130" s="300"/>
      <c r="W130" s="301"/>
      <c r="X130" s="265"/>
      <c r="Y130" s="301"/>
      <c r="Z130" s="332">
        <f>+SUM(Tabla1345667[[#This Row],[FITO KGR. DECOMISADO]:[ACUI KGR. DECOMISADO]])</f>
        <v>0</v>
      </c>
      <c r="AA130" s="265"/>
      <c r="AB130" s="265"/>
      <c r="AC130" s="265"/>
      <c r="AD130" s="169"/>
      <c r="AE130" s="170"/>
      <c r="AF130" s="170"/>
      <c r="AG130" s="36"/>
      <c r="AH130" s="36"/>
    </row>
    <row r="131" spans="5:34" ht="18" x14ac:dyDescent="0.25">
      <c r="E131" s="296"/>
      <c r="F131" s="259"/>
      <c r="G131" s="259"/>
      <c r="H131" s="48"/>
      <c r="I131" s="259"/>
      <c r="J131" s="259"/>
      <c r="K131" s="259"/>
      <c r="L131" s="48"/>
      <c r="M131" s="300"/>
      <c r="N131" s="300"/>
      <c r="O131" s="300"/>
      <c r="P131" s="297"/>
      <c r="Q131" s="298"/>
      <c r="R131" s="298"/>
      <c r="S131" s="298"/>
      <c r="T131" s="299"/>
      <c r="U131" s="299"/>
      <c r="V131" s="300"/>
      <c r="W131" s="301"/>
      <c r="X131" s="265"/>
      <c r="Y131" s="301"/>
      <c r="Z131" s="332">
        <f>+SUM(Tabla1345667[[#This Row],[FITO KGR. DECOMISADO]:[ACUI KGR. DECOMISADO]])</f>
        <v>0</v>
      </c>
      <c r="AA131" s="265"/>
      <c r="AB131" s="265"/>
      <c r="AC131" s="265"/>
      <c r="AD131" s="169"/>
      <c r="AE131" s="170"/>
      <c r="AF131" s="170"/>
      <c r="AG131" s="36"/>
      <c r="AH131" s="36"/>
    </row>
    <row r="132" spans="5:34" ht="18" x14ac:dyDescent="0.25">
      <c r="E132" s="296"/>
      <c r="F132" s="259"/>
      <c r="G132" s="259"/>
      <c r="H132" s="48"/>
      <c r="I132" s="259"/>
      <c r="J132" s="259"/>
      <c r="K132" s="259"/>
      <c r="L132" s="48"/>
      <c r="M132" s="300"/>
      <c r="N132" s="300"/>
      <c r="O132" s="300"/>
      <c r="P132" s="297"/>
      <c r="Q132" s="298"/>
      <c r="R132" s="298"/>
      <c r="S132" s="298"/>
      <c r="T132" s="299"/>
      <c r="U132" s="299"/>
      <c r="V132" s="300"/>
      <c r="W132" s="301"/>
      <c r="X132" s="265"/>
      <c r="Y132" s="301"/>
      <c r="Z132" s="332">
        <f>+SUM(Tabla1345667[[#This Row],[FITO KGR. DECOMISADO]:[ACUI KGR. DECOMISADO]])</f>
        <v>0</v>
      </c>
      <c r="AA132" s="265"/>
      <c r="AB132" s="265"/>
      <c r="AC132" s="265"/>
      <c r="AD132" s="169"/>
      <c r="AE132" s="170"/>
      <c r="AF132" s="170"/>
      <c r="AG132" s="36"/>
      <c r="AH132" s="36"/>
    </row>
    <row r="133" spans="5:34" ht="18" x14ac:dyDescent="0.25">
      <c r="E133" s="296"/>
      <c r="F133" s="259"/>
      <c r="G133" s="259"/>
      <c r="H133" s="48"/>
      <c r="I133" s="259"/>
      <c r="J133" s="259"/>
      <c r="K133" s="259"/>
      <c r="L133" s="48"/>
      <c r="M133" s="300"/>
      <c r="N133" s="300"/>
      <c r="O133" s="300"/>
      <c r="P133" s="297"/>
      <c r="Q133" s="298"/>
      <c r="R133" s="298"/>
      <c r="S133" s="298"/>
      <c r="T133" s="299"/>
      <c r="U133" s="299"/>
      <c r="V133" s="300"/>
      <c r="W133" s="301"/>
      <c r="X133" s="265"/>
      <c r="Y133" s="301"/>
      <c r="Z133" s="332">
        <f>+SUM(Tabla1345667[[#This Row],[FITO KGR. DECOMISADO]:[ACUI KGR. DECOMISADO]])</f>
        <v>0</v>
      </c>
      <c r="AA133" s="265"/>
      <c r="AB133" s="265"/>
      <c r="AC133" s="265"/>
      <c r="AD133" s="169"/>
      <c r="AE133" s="170"/>
      <c r="AF133" s="170"/>
      <c r="AG133" s="36"/>
      <c r="AH133" s="36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3"/>
  <sheetViews>
    <sheetView zoomScale="85" zoomScaleNormal="85" workbookViewId="0">
      <pane xSplit="5" ySplit="1" topLeftCell="F80" activePane="bottomRight" state="frozen"/>
      <selection activeCell="H4" sqref="H4"/>
      <selection pane="topRight" activeCell="H4" sqref="H4"/>
      <selection pane="bottomLeft" activeCell="H4" sqref="H4"/>
      <selection pane="bottomRight" activeCell="P89" sqref="P89"/>
    </sheetView>
  </sheetViews>
  <sheetFormatPr baseColWidth="10" defaultRowHeight="18.75" x14ac:dyDescent="0.25"/>
  <cols>
    <col min="1" max="1" width="11.42578125" style="108"/>
    <col min="2" max="2" width="19.5703125" style="108" customWidth="1"/>
    <col min="3" max="3" width="11.42578125" style="8"/>
    <col min="4" max="4" width="26.85546875" style="8" customWidth="1"/>
    <col min="5" max="5" width="27.42578125" style="312" customWidth="1"/>
    <col min="6" max="6" width="17.140625" style="313" customWidth="1"/>
    <col min="7" max="7" width="15.28515625" style="108" customWidth="1"/>
    <col min="8" max="8" width="23.7109375" style="108" customWidth="1"/>
    <col min="9" max="10" width="11.42578125" style="313"/>
    <col min="11" max="11" width="11.42578125" style="108" customWidth="1"/>
    <col min="12" max="12" width="32" style="108" customWidth="1"/>
    <col min="13" max="15" width="11.42578125" style="108"/>
    <col min="16" max="16" width="11.42578125" style="108" customWidth="1"/>
    <col min="17" max="19" width="11.42578125" style="108" hidden="1" customWidth="1"/>
    <col min="20" max="21" width="11.42578125" style="108"/>
    <col min="22" max="22" width="11.42578125" style="314"/>
    <col min="23" max="23" width="11.42578125" style="315"/>
    <col min="24" max="24" width="11.42578125" style="108"/>
    <col min="25" max="25" width="17.7109375" style="108" customWidth="1"/>
    <col min="26" max="26" width="14.5703125" style="8" customWidth="1"/>
    <col min="27" max="27" width="33.140625" style="108" bestFit="1" customWidth="1"/>
    <col min="28" max="29" width="11.42578125" style="108"/>
    <col min="30" max="30" width="22.85546875" style="108" customWidth="1"/>
    <col min="31" max="31" width="27.42578125" style="108" customWidth="1"/>
    <col min="32" max="32" width="33.85546875" style="108" customWidth="1"/>
    <col min="33" max="33" width="28.5703125" style="108" customWidth="1"/>
    <col min="34" max="34" width="34.85546875" style="108" customWidth="1"/>
    <col min="35" max="16384" width="11.42578125" style="108"/>
  </cols>
  <sheetData>
    <row r="1" spans="1:34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65" t="s">
        <v>21</v>
      </c>
      <c r="W1" s="3" t="s">
        <v>22</v>
      </c>
      <c r="X1" s="5" t="s">
        <v>23</v>
      </c>
      <c r="Y1" s="3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14.75" customHeight="1" x14ac:dyDescent="0.25">
      <c r="A2" s="12" t="s">
        <v>34</v>
      </c>
      <c r="B2" s="12" t="s">
        <v>35</v>
      </c>
      <c r="C2" s="333" t="s">
        <v>35</v>
      </c>
      <c r="D2" s="12" t="s">
        <v>36</v>
      </c>
      <c r="E2" s="12" t="s">
        <v>36</v>
      </c>
      <c r="F2" s="12" t="s">
        <v>37</v>
      </c>
      <c r="G2" s="248">
        <v>42281</v>
      </c>
      <c r="H2" s="12" t="s">
        <v>38</v>
      </c>
      <c r="I2" s="12" t="s">
        <v>39</v>
      </c>
      <c r="J2" s="248">
        <v>43451</v>
      </c>
      <c r="K2" s="248">
        <v>44515</v>
      </c>
      <c r="L2" s="12" t="s">
        <v>40</v>
      </c>
      <c r="M2" s="249">
        <f t="shared" ref="M2:M65" ca="1" si="0">+(YEAR(TODAY())-YEAR(G2))</f>
        <v>9</v>
      </c>
      <c r="N2" s="249">
        <f t="shared" ref="N2:O17" ca="1" si="1">+(YEAR(TODAY())-YEAR(J2))</f>
        <v>6</v>
      </c>
      <c r="O2" s="249">
        <f t="shared" ca="1" si="1"/>
        <v>3</v>
      </c>
      <c r="P2" s="250">
        <v>76</v>
      </c>
      <c r="Q2" s="250">
        <v>28</v>
      </c>
      <c r="R2" s="250">
        <v>48</v>
      </c>
      <c r="S2" s="250">
        <v>0</v>
      </c>
      <c r="T2" s="250">
        <v>9.9799999999999986</v>
      </c>
      <c r="U2" s="250">
        <v>18.969999999999995</v>
      </c>
      <c r="V2" s="250">
        <v>0</v>
      </c>
      <c r="W2" s="250">
        <v>0</v>
      </c>
      <c r="X2" s="324">
        <v>1</v>
      </c>
      <c r="Y2" s="250">
        <v>76</v>
      </c>
      <c r="Z2" s="330">
        <f>+SUM(Tabla13456678[[#This Row],[FITO KGR. DECOMISADO]:[ACUI KGR. DECOMISADO]])</f>
        <v>28.949999999999996</v>
      </c>
      <c r="AA2" s="254">
        <v>0.94444444444444442</v>
      </c>
      <c r="AB2" s="12" t="s">
        <v>41</v>
      </c>
      <c r="AC2" s="12" t="s">
        <v>41</v>
      </c>
      <c r="AD2" s="19" t="s">
        <v>42</v>
      </c>
      <c r="AE2" s="20"/>
      <c r="AF2" s="20"/>
      <c r="AG2" s="20"/>
      <c r="AH2" s="20"/>
    </row>
    <row r="3" spans="1:34" ht="114.75" customHeight="1" x14ac:dyDescent="0.25">
      <c r="A3" s="255" t="s">
        <v>34</v>
      </c>
      <c r="B3" s="255" t="s">
        <v>43</v>
      </c>
      <c r="C3" s="334" t="s">
        <v>44</v>
      </c>
      <c r="D3" s="255" t="s">
        <v>45</v>
      </c>
      <c r="E3" s="257"/>
      <c r="F3" s="258" t="s">
        <v>46</v>
      </c>
      <c r="G3" s="259">
        <v>43800</v>
      </c>
      <c r="H3" s="48" t="s">
        <v>47</v>
      </c>
      <c r="I3" s="48" t="s">
        <v>48</v>
      </c>
      <c r="J3" s="259">
        <v>44533</v>
      </c>
      <c r="K3" s="259">
        <v>44900</v>
      </c>
      <c r="L3" s="29" t="s">
        <v>49</v>
      </c>
      <c r="M3" s="249">
        <f t="shared" ca="1" si="0"/>
        <v>5</v>
      </c>
      <c r="N3" s="249">
        <f t="shared" ca="1" si="1"/>
        <v>3</v>
      </c>
      <c r="O3" s="249">
        <f t="shared" ca="1" si="1"/>
        <v>2</v>
      </c>
      <c r="P3" s="260">
        <v>0</v>
      </c>
      <c r="Q3" s="260">
        <v>0</v>
      </c>
      <c r="R3" s="260">
        <v>0</v>
      </c>
      <c r="S3" s="260">
        <v>0</v>
      </c>
      <c r="T3" s="261">
        <v>0</v>
      </c>
      <c r="U3" s="261">
        <v>0</v>
      </c>
      <c r="V3" s="261">
        <v>0</v>
      </c>
      <c r="W3" s="261">
        <v>0</v>
      </c>
      <c r="X3" s="262">
        <v>0</v>
      </c>
      <c r="Y3" s="263">
        <v>0</v>
      </c>
      <c r="Z3" s="331">
        <f>+SUM(Tabla13456678[[#This Row],[FITO KGR. DECOMISADO]:[ACUI KGR. DECOMISADO]])</f>
        <v>0</v>
      </c>
      <c r="AA3" s="265"/>
      <c r="AB3" s="265"/>
      <c r="AC3" s="265"/>
      <c r="AD3" s="35"/>
      <c r="AE3" s="36"/>
      <c r="AF3" s="36"/>
      <c r="AG3" s="36"/>
      <c r="AH3" s="36"/>
    </row>
    <row r="4" spans="1:34" ht="114.75" customHeight="1" x14ac:dyDescent="0.25">
      <c r="A4" s="29" t="s">
        <v>34</v>
      </c>
      <c r="B4" s="29" t="s">
        <v>50</v>
      </c>
      <c r="C4" s="334" t="s">
        <v>51</v>
      </c>
      <c r="D4" s="29" t="s">
        <v>52</v>
      </c>
      <c r="E4" s="40" t="s">
        <v>52</v>
      </c>
      <c r="F4" s="29" t="s">
        <v>53</v>
      </c>
      <c r="G4" s="266">
        <v>41518</v>
      </c>
      <c r="H4" s="29" t="s">
        <v>54</v>
      </c>
      <c r="I4" s="29" t="s">
        <v>55</v>
      </c>
      <c r="J4" s="266">
        <v>41911</v>
      </c>
      <c r="K4" s="266">
        <v>44067</v>
      </c>
      <c r="L4" s="29" t="s">
        <v>56</v>
      </c>
      <c r="M4" s="249">
        <f t="shared" ca="1" si="0"/>
        <v>11</v>
      </c>
      <c r="N4" s="249">
        <f t="shared" ca="1" si="1"/>
        <v>10</v>
      </c>
      <c r="O4" s="249">
        <f t="shared" ca="1" si="1"/>
        <v>4</v>
      </c>
      <c r="P4" s="260">
        <v>150</v>
      </c>
      <c r="Q4" s="260">
        <v>118</v>
      </c>
      <c r="R4" s="260">
        <v>32</v>
      </c>
      <c r="S4" s="260">
        <v>0</v>
      </c>
      <c r="T4" s="261">
        <v>1687.5000000000002</v>
      </c>
      <c r="U4" s="261">
        <v>481.7</v>
      </c>
      <c r="V4" s="261">
        <v>0</v>
      </c>
      <c r="W4" s="261">
        <v>0</v>
      </c>
      <c r="X4" s="267">
        <v>1</v>
      </c>
      <c r="Y4" s="263">
        <v>150</v>
      </c>
      <c r="Z4" s="330">
        <f>+SUM(Tabla13456678[[#This Row],[FITO KGR. DECOMISADO]:[ACUI KGR. DECOMISADO]])</f>
        <v>2169.2000000000003</v>
      </c>
      <c r="AA4" s="268">
        <v>1</v>
      </c>
      <c r="AB4" s="29" t="s">
        <v>41</v>
      </c>
      <c r="AC4" s="29" t="s">
        <v>41</v>
      </c>
      <c r="AD4" s="43" t="s">
        <v>57</v>
      </c>
      <c r="AE4" s="36"/>
      <c r="AF4" s="36"/>
      <c r="AG4" s="36"/>
      <c r="AH4" s="36"/>
    </row>
    <row r="5" spans="1:34" ht="114.75" customHeight="1" x14ac:dyDescent="0.25">
      <c r="A5" s="269" t="s">
        <v>34</v>
      </c>
      <c r="B5" s="269" t="s">
        <v>50</v>
      </c>
      <c r="C5" s="316" t="s">
        <v>51</v>
      </c>
      <c r="D5" s="316" t="s">
        <v>58</v>
      </c>
      <c r="E5" s="302"/>
      <c r="F5" s="48" t="s">
        <v>59</v>
      </c>
      <c r="G5" s="259">
        <v>43464</v>
      </c>
      <c r="H5" s="45" t="s">
        <v>60</v>
      </c>
      <c r="I5" s="46" t="s">
        <v>55</v>
      </c>
      <c r="J5" s="47">
        <v>44669</v>
      </c>
      <c r="K5" s="47">
        <v>44669</v>
      </c>
      <c r="L5" s="48" t="s">
        <v>61</v>
      </c>
      <c r="M5" s="249">
        <f t="shared" ca="1" si="0"/>
        <v>6</v>
      </c>
      <c r="N5" s="249">
        <f t="shared" ca="1" si="1"/>
        <v>2</v>
      </c>
      <c r="O5" s="249">
        <f t="shared" ca="1" si="1"/>
        <v>2</v>
      </c>
      <c r="P5" s="260"/>
      <c r="Q5" s="260"/>
      <c r="R5" s="260"/>
      <c r="S5" s="260"/>
      <c r="T5" s="261"/>
      <c r="U5" s="261"/>
      <c r="V5" s="261"/>
      <c r="W5" s="261"/>
      <c r="X5" s="262"/>
      <c r="Y5" s="263"/>
      <c r="Z5" s="330">
        <f>+SUM(Tabla13456678[[#This Row],[FITO KGR. DECOMISADO]:[ACUI KGR. DECOMISADO]])</f>
        <v>0</v>
      </c>
      <c r="AA5" s="265"/>
      <c r="AB5" s="265"/>
      <c r="AC5" s="265"/>
      <c r="AD5" s="35"/>
      <c r="AE5" s="36"/>
      <c r="AF5" s="36"/>
      <c r="AG5" s="36"/>
      <c r="AH5" s="36"/>
    </row>
    <row r="6" spans="1:34" ht="114.75" customHeight="1" x14ac:dyDescent="0.25">
      <c r="A6" s="279" t="s">
        <v>34</v>
      </c>
      <c r="B6" s="279" t="s">
        <v>50</v>
      </c>
      <c r="C6" s="334" t="s">
        <v>51</v>
      </c>
      <c r="D6" s="255" t="s">
        <v>62</v>
      </c>
      <c r="E6" s="280"/>
      <c r="F6" s="255" t="s">
        <v>46</v>
      </c>
      <c r="G6" s="281">
        <v>44228</v>
      </c>
      <c r="H6" s="48" t="s">
        <v>63</v>
      </c>
      <c r="I6" s="48" t="s">
        <v>64</v>
      </c>
      <c r="J6" s="259">
        <v>44462</v>
      </c>
      <c r="K6" s="259">
        <v>44900</v>
      </c>
      <c r="L6" s="29" t="s">
        <v>65</v>
      </c>
      <c r="M6" s="249">
        <f t="shared" ca="1" si="0"/>
        <v>3</v>
      </c>
      <c r="N6" s="249">
        <f t="shared" ca="1" si="1"/>
        <v>3</v>
      </c>
      <c r="O6" s="249">
        <f t="shared" ca="1" si="1"/>
        <v>2</v>
      </c>
      <c r="P6" s="260">
        <v>60</v>
      </c>
      <c r="Q6" s="260">
        <v>60</v>
      </c>
      <c r="R6" s="260">
        <v>43</v>
      </c>
      <c r="S6" s="260">
        <v>15</v>
      </c>
      <c r="T6" s="261">
        <v>40</v>
      </c>
      <c r="U6" s="261">
        <v>12</v>
      </c>
      <c r="V6" s="261">
        <v>2</v>
      </c>
      <c r="W6" s="261">
        <v>2</v>
      </c>
      <c r="X6" s="262">
        <v>0.967741935483871</v>
      </c>
      <c r="Y6" s="263">
        <v>62</v>
      </c>
      <c r="Z6" s="331">
        <f>+SUM(Tabla13456678[[#This Row],[FITO KGR. DECOMISADO]:[ACUI KGR. DECOMISADO]])</f>
        <v>54</v>
      </c>
      <c r="AA6" s="265"/>
      <c r="AB6" s="265"/>
      <c r="AC6" s="265"/>
      <c r="AD6" s="35"/>
      <c r="AE6" s="36"/>
      <c r="AF6" s="36"/>
      <c r="AG6" s="36"/>
      <c r="AH6" s="36"/>
    </row>
    <row r="7" spans="1:34" ht="114.75" customHeight="1" x14ac:dyDescent="0.25">
      <c r="A7" s="12" t="s">
        <v>34</v>
      </c>
      <c r="B7" s="29" t="s">
        <v>66</v>
      </c>
      <c r="C7" s="334" t="s">
        <v>67</v>
      </c>
      <c r="D7" s="29" t="s">
        <v>68</v>
      </c>
      <c r="E7" s="29" t="s">
        <v>68</v>
      </c>
      <c r="F7" s="29" t="s">
        <v>69</v>
      </c>
      <c r="G7" s="266">
        <v>42473</v>
      </c>
      <c r="H7" s="29" t="s">
        <v>70</v>
      </c>
      <c r="I7" s="29" t="s">
        <v>55</v>
      </c>
      <c r="J7" s="266">
        <v>43017</v>
      </c>
      <c r="K7" s="266">
        <v>43458</v>
      </c>
      <c r="L7" s="29" t="s">
        <v>71</v>
      </c>
      <c r="M7" s="249">
        <f t="shared" ca="1" si="0"/>
        <v>8</v>
      </c>
      <c r="N7" s="249">
        <f t="shared" ca="1" si="1"/>
        <v>7</v>
      </c>
      <c r="O7" s="249">
        <f t="shared" ca="1" si="1"/>
        <v>6</v>
      </c>
      <c r="P7" s="260">
        <v>78</v>
      </c>
      <c r="Q7" s="260">
        <v>43</v>
      </c>
      <c r="R7" s="260">
        <v>35</v>
      </c>
      <c r="S7" s="260">
        <v>0</v>
      </c>
      <c r="T7" s="261">
        <v>40.58</v>
      </c>
      <c r="U7" s="261">
        <v>2.9000000000000004</v>
      </c>
      <c r="V7" s="261">
        <v>0</v>
      </c>
      <c r="W7" s="261">
        <v>1</v>
      </c>
      <c r="X7" s="267">
        <v>0.98734177215189878</v>
      </c>
      <c r="Y7" s="263">
        <v>79</v>
      </c>
      <c r="Z7" s="330">
        <f>+SUM(Tabla13456678[[#This Row],[FITO KGR. DECOMISADO]:[ACUI KGR. DECOMISADO]])</f>
        <v>43.48</v>
      </c>
      <c r="AA7" s="268">
        <v>1</v>
      </c>
      <c r="AB7" s="29" t="s">
        <v>41</v>
      </c>
      <c r="AC7" s="29" t="s">
        <v>41</v>
      </c>
      <c r="AD7" s="43"/>
      <c r="AE7" s="36"/>
      <c r="AF7" s="36"/>
      <c r="AG7" s="36"/>
      <c r="AH7" s="36"/>
    </row>
    <row r="8" spans="1:34" ht="114.75" customHeight="1" x14ac:dyDescent="0.25">
      <c r="A8" s="29" t="s">
        <v>34</v>
      </c>
      <c r="B8" s="12" t="s">
        <v>66</v>
      </c>
      <c r="C8" s="334" t="s">
        <v>67</v>
      </c>
      <c r="D8" s="12" t="s">
        <v>72</v>
      </c>
      <c r="E8" s="12" t="s">
        <v>72</v>
      </c>
      <c r="F8" s="12" t="s">
        <v>73</v>
      </c>
      <c r="G8" s="248">
        <v>42902</v>
      </c>
      <c r="H8" s="12" t="s">
        <v>74</v>
      </c>
      <c r="I8" s="12" t="s">
        <v>55</v>
      </c>
      <c r="J8" s="248">
        <v>43612</v>
      </c>
      <c r="K8" s="248">
        <v>44389</v>
      </c>
      <c r="L8" s="12" t="s">
        <v>75</v>
      </c>
      <c r="M8" s="249">
        <f t="shared" ca="1" si="0"/>
        <v>7</v>
      </c>
      <c r="N8" s="249">
        <f t="shared" ca="1" si="1"/>
        <v>5</v>
      </c>
      <c r="O8" s="249">
        <f t="shared" ca="1" si="1"/>
        <v>3</v>
      </c>
      <c r="P8" s="282">
        <v>153</v>
      </c>
      <c r="Q8" s="282">
        <v>79</v>
      </c>
      <c r="R8" s="282">
        <v>14</v>
      </c>
      <c r="S8" s="282">
        <v>5</v>
      </c>
      <c r="T8" s="283">
        <v>26.019999999999992</v>
      </c>
      <c r="U8" s="283">
        <v>9.8800000000000008</v>
      </c>
      <c r="V8" s="283">
        <v>0</v>
      </c>
      <c r="W8" s="283">
        <v>29</v>
      </c>
      <c r="X8" s="284">
        <v>0.84065934065934067</v>
      </c>
      <c r="Y8" s="285">
        <v>182</v>
      </c>
      <c r="Z8" s="330">
        <f>+SUM(Tabla13456678[[#This Row],[FITO KGR. DECOMISADO]:[ACUI KGR. DECOMISADO]])</f>
        <v>35.899999999999991</v>
      </c>
      <c r="AA8" s="254">
        <v>0.79610000000000003</v>
      </c>
      <c r="AB8" s="12" t="s">
        <v>76</v>
      </c>
      <c r="AC8" s="12" t="s">
        <v>41</v>
      </c>
      <c r="AD8" s="19"/>
      <c r="AE8" s="20"/>
      <c r="AF8" s="20"/>
      <c r="AG8" s="20"/>
      <c r="AH8" s="20"/>
    </row>
    <row r="9" spans="1:34" ht="114.75" customHeight="1" x14ac:dyDescent="0.25">
      <c r="A9" s="12" t="s">
        <v>34</v>
      </c>
      <c r="B9" s="29" t="s">
        <v>66</v>
      </c>
      <c r="C9" s="334" t="s">
        <v>67</v>
      </c>
      <c r="D9" s="29" t="s">
        <v>77</v>
      </c>
      <c r="E9" s="29" t="s">
        <v>77</v>
      </c>
      <c r="F9" s="29" t="s">
        <v>78</v>
      </c>
      <c r="G9" s="266">
        <v>43513</v>
      </c>
      <c r="H9" s="29" t="s">
        <v>79</v>
      </c>
      <c r="I9" s="29" t="s">
        <v>80</v>
      </c>
      <c r="J9" s="266">
        <v>44375</v>
      </c>
      <c r="K9" s="266">
        <v>44375</v>
      </c>
      <c r="L9" s="29" t="s">
        <v>81</v>
      </c>
      <c r="M9" s="249">
        <f t="shared" ca="1" si="0"/>
        <v>5</v>
      </c>
      <c r="N9" s="249">
        <f t="shared" ca="1" si="1"/>
        <v>3</v>
      </c>
      <c r="O9" s="249">
        <f t="shared" ca="1" si="1"/>
        <v>3</v>
      </c>
      <c r="P9" s="260">
        <v>15</v>
      </c>
      <c r="Q9" s="260">
        <v>15</v>
      </c>
      <c r="R9" s="260">
        <v>0</v>
      </c>
      <c r="S9" s="260">
        <v>0</v>
      </c>
      <c r="T9" s="261">
        <v>5.5</v>
      </c>
      <c r="U9" s="261">
        <v>0</v>
      </c>
      <c r="V9" s="261">
        <v>0</v>
      </c>
      <c r="W9" s="261">
        <v>0</v>
      </c>
      <c r="X9" s="267">
        <v>1</v>
      </c>
      <c r="Y9" s="263">
        <v>15</v>
      </c>
      <c r="Z9" s="330">
        <f>+SUM(Tabla13456678[[#This Row],[FITO KGR. DECOMISADO]:[ACUI KGR. DECOMISADO]])</f>
        <v>5.5</v>
      </c>
      <c r="AA9" s="268">
        <v>1</v>
      </c>
      <c r="AB9" s="29" t="s">
        <v>41</v>
      </c>
      <c r="AC9" s="29" t="s">
        <v>82</v>
      </c>
      <c r="AD9" s="43" t="s">
        <v>83</v>
      </c>
      <c r="AE9" s="36"/>
      <c r="AF9" s="36"/>
      <c r="AG9" s="36"/>
      <c r="AH9" s="36"/>
    </row>
    <row r="10" spans="1:34" ht="114.75" customHeight="1" x14ac:dyDescent="0.25">
      <c r="A10" s="29" t="s">
        <v>34</v>
      </c>
      <c r="B10" s="29" t="s">
        <v>84</v>
      </c>
      <c r="C10" s="335" t="s">
        <v>85</v>
      </c>
      <c r="D10" s="29" t="s">
        <v>86</v>
      </c>
      <c r="E10" s="40" t="s">
        <v>86</v>
      </c>
      <c r="F10" s="29" t="s">
        <v>87</v>
      </c>
      <c r="G10" s="266">
        <v>41640</v>
      </c>
      <c r="H10" s="29" t="s">
        <v>88</v>
      </c>
      <c r="I10" s="29" t="s">
        <v>89</v>
      </c>
      <c r="J10" s="266">
        <v>42359</v>
      </c>
      <c r="K10" s="266">
        <v>42359</v>
      </c>
      <c r="L10" s="29" t="s">
        <v>90</v>
      </c>
      <c r="M10" s="249">
        <f t="shared" ca="1" si="0"/>
        <v>10</v>
      </c>
      <c r="N10" s="249">
        <f t="shared" ca="1" si="1"/>
        <v>9</v>
      </c>
      <c r="O10" s="249">
        <f t="shared" ca="1" si="1"/>
        <v>9</v>
      </c>
      <c r="P10" s="260">
        <v>123</v>
      </c>
      <c r="Q10" s="260">
        <v>48</v>
      </c>
      <c r="R10" s="260">
        <v>67</v>
      </c>
      <c r="S10" s="260">
        <v>8</v>
      </c>
      <c r="T10" s="261">
        <v>39.134000000000007</v>
      </c>
      <c r="U10" s="261">
        <v>72.73</v>
      </c>
      <c r="V10" s="261">
        <v>0</v>
      </c>
      <c r="W10" s="261">
        <v>22</v>
      </c>
      <c r="X10" s="267">
        <v>0.84827586206896555</v>
      </c>
      <c r="Y10" s="263">
        <v>145</v>
      </c>
      <c r="Z10" s="330">
        <f>+SUM(Tabla13456678[[#This Row],[FITO KGR. DECOMISADO]:[ACUI KGR. DECOMISADO]])</f>
        <v>111.864</v>
      </c>
      <c r="AA10" s="268">
        <v>0.86572438162544174</v>
      </c>
      <c r="AB10" s="29" t="s">
        <v>41</v>
      </c>
      <c r="AC10" s="29" t="s">
        <v>82</v>
      </c>
      <c r="AD10" s="43" t="s">
        <v>91</v>
      </c>
      <c r="AE10" s="36"/>
      <c r="AF10" s="36"/>
      <c r="AG10" s="36"/>
      <c r="AH10" s="36"/>
    </row>
    <row r="11" spans="1:34" ht="114.75" customHeight="1" x14ac:dyDescent="0.25">
      <c r="A11" s="29" t="s">
        <v>34</v>
      </c>
      <c r="B11" s="29" t="s">
        <v>84</v>
      </c>
      <c r="C11" s="335" t="s">
        <v>85</v>
      </c>
      <c r="D11" s="29" t="s">
        <v>92</v>
      </c>
      <c r="E11" s="29" t="s">
        <v>92</v>
      </c>
      <c r="F11" s="29" t="s">
        <v>93</v>
      </c>
      <c r="G11" s="266">
        <v>42859</v>
      </c>
      <c r="H11" s="29" t="s">
        <v>94</v>
      </c>
      <c r="I11" s="29" t="s">
        <v>95</v>
      </c>
      <c r="J11" s="266">
        <v>43367</v>
      </c>
      <c r="K11" s="266">
        <v>43871</v>
      </c>
      <c r="L11" s="29" t="s">
        <v>96</v>
      </c>
      <c r="M11" s="249">
        <f t="shared" ca="1" si="0"/>
        <v>7</v>
      </c>
      <c r="N11" s="249">
        <f t="shared" ca="1" si="1"/>
        <v>6</v>
      </c>
      <c r="O11" s="249">
        <f t="shared" ca="1" si="1"/>
        <v>4</v>
      </c>
      <c r="P11" s="260">
        <v>155</v>
      </c>
      <c r="Q11" s="260">
        <v>68</v>
      </c>
      <c r="R11" s="260">
        <v>77</v>
      </c>
      <c r="S11" s="260">
        <v>10</v>
      </c>
      <c r="T11" s="261">
        <v>69.547999999999988</v>
      </c>
      <c r="U11" s="261">
        <v>109.30000000000001</v>
      </c>
      <c r="V11" s="261">
        <v>0.86</v>
      </c>
      <c r="W11" s="261">
        <v>14</v>
      </c>
      <c r="X11" s="267">
        <v>0.91715976331360949</v>
      </c>
      <c r="Y11" s="263">
        <v>169</v>
      </c>
      <c r="Z11" s="330">
        <f>+SUM(Tabla13456678[[#This Row],[FITO KGR. DECOMISADO]:[ACUI KGR. DECOMISADO]])</f>
        <v>179.70800000000003</v>
      </c>
      <c r="AA11" s="268">
        <v>0.852112676056338</v>
      </c>
      <c r="AB11" s="29" t="s">
        <v>41</v>
      </c>
      <c r="AC11" s="29" t="s">
        <v>41</v>
      </c>
      <c r="AD11" s="43"/>
      <c r="AE11" s="36"/>
      <c r="AF11" s="36"/>
      <c r="AG11" s="36"/>
      <c r="AH11" s="36"/>
    </row>
    <row r="12" spans="1:34" ht="114.75" customHeight="1" x14ac:dyDescent="0.25">
      <c r="A12" s="12" t="s">
        <v>34</v>
      </c>
      <c r="B12" s="12" t="s">
        <v>84</v>
      </c>
      <c r="C12" s="336" t="s">
        <v>97</v>
      </c>
      <c r="D12" s="12" t="s">
        <v>98</v>
      </c>
      <c r="E12" s="12" t="s">
        <v>98</v>
      </c>
      <c r="F12" s="12">
        <v>37</v>
      </c>
      <c r="G12" s="248">
        <v>43973</v>
      </c>
      <c r="H12" s="12" t="s">
        <v>99</v>
      </c>
      <c r="I12" s="12" t="s">
        <v>48</v>
      </c>
      <c r="J12" s="248">
        <v>44004</v>
      </c>
      <c r="K12" s="248">
        <v>44464</v>
      </c>
      <c r="L12" s="12" t="s">
        <v>100</v>
      </c>
      <c r="M12" s="249">
        <f t="shared" ca="1" si="0"/>
        <v>4</v>
      </c>
      <c r="N12" s="249">
        <f t="shared" ca="1" si="1"/>
        <v>4</v>
      </c>
      <c r="O12" s="249">
        <f t="shared" ca="1" si="1"/>
        <v>3</v>
      </c>
      <c r="P12" s="282">
        <v>80</v>
      </c>
      <c r="Q12" s="282"/>
      <c r="R12" s="282"/>
      <c r="S12" s="282"/>
      <c r="T12" s="283">
        <v>26</v>
      </c>
      <c r="U12" s="283">
        <v>43</v>
      </c>
      <c r="V12" s="283">
        <v>0</v>
      </c>
      <c r="W12" s="283">
        <v>14</v>
      </c>
      <c r="X12" s="284">
        <v>0.85</v>
      </c>
      <c r="Y12" s="285">
        <v>94</v>
      </c>
      <c r="Z12" s="330">
        <f>+SUM(Tabla13456678[[#This Row],[FITO KGR. DECOMISADO]:[ACUI KGR. DECOMISADO]])</f>
        <v>69</v>
      </c>
      <c r="AA12" s="254">
        <v>0.66666666666666663</v>
      </c>
      <c r="AB12" s="12" t="s">
        <v>41</v>
      </c>
      <c r="AC12" s="12" t="s">
        <v>41</v>
      </c>
      <c r="AD12" s="19"/>
      <c r="AE12" s="20"/>
      <c r="AF12" s="20"/>
      <c r="AG12" s="20"/>
      <c r="AH12" s="20"/>
    </row>
    <row r="13" spans="1:34" ht="114.75" customHeight="1" x14ac:dyDescent="0.25">
      <c r="A13" s="29" t="s">
        <v>34</v>
      </c>
      <c r="B13" s="29" t="s">
        <v>84</v>
      </c>
      <c r="C13" s="336" t="s">
        <v>102</v>
      </c>
      <c r="D13" s="29" t="s">
        <v>103</v>
      </c>
      <c r="E13" s="29" t="s">
        <v>104</v>
      </c>
      <c r="F13" s="29" t="s">
        <v>73</v>
      </c>
      <c r="G13" s="266">
        <v>42271</v>
      </c>
      <c r="H13" s="29" t="s">
        <v>105</v>
      </c>
      <c r="I13" s="29" t="s">
        <v>106</v>
      </c>
      <c r="J13" s="266">
        <v>43612</v>
      </c>
      <c r="K13" s="266">
        <v>44386</v>
      </c>
      <c r="L13" s="29" t="s">
        <v>107</v>
      </c>
      <c r="M13" s="249">
        <f t="shared" ca="1" si="0"/>
        <v>9</v>
      </c>
      <c r="N13" s="249">
        <f t="shared" ca="1" si="1"/>
        <v>5</v>
      </c>
      <c r="O13" s="249">
        <f t="shared" ca="1" si="1"/>
        <v>3</v>
      </c>
      <c r="P13" s="260">
        <v>141</v>
      </c>
      <c r="Q13" s="260"/>
      <c r="R13" s="260"/>
      <c r="S13" s="260"/>
      <c r="T13" s="261">
        <v>45</v>
      </c>
      <c r="U13" s="261">
        <v>43</v>
      </c>
      <c r="V13" s="261">
        <v>0</v>
      </c>
      <c r="W13" s="261">
        <v>4</v>
      </c>
      <c r="X13" s="267">
        <v>0.97</v>
      </c>
      <c r="Y13" s="288">
        <v>145</v>
      </c>
      <c r="Z13" s="330">
        <f>+SUM(Tabla13456678[[#This Row],[FITO KGR. DECOMISADO]:[ACUI KGR. DECOMISADO]])</f>
        <v>88</v>
      </c>
      <c r="AA13" s="268">
        <v>0.96402877697841727</v>
      </c>
      <c r="AB13" s="268" t="s">
        <v>82</v>
      </c>
      <c r="AC13" s="268" t="s">
        <v>41</v>
      </c>
      <c r="AD13" s="43"/>
      <c r="AE13" s="36"/>
      <c r="AF13" s="36"/>
      <c r="AG13" s="36"/>
      <c r="AH13" s="36"/>
    </row>
    <row r="14" spans="1:34" ht="114.75" customHeight="1" x14ac:dyDescent="0.25">
      <c r="A14" s="12" t="s">
        <v>34</v>
      </c>
      <c r="B14" s="12" t="s">
        <v>84</v>
      </c>
      <c r="C14" s="336" t="s">
        <v>102</v>
      </c>
      <c r="D14" s="29" t="s">
        <v>108</v>
      </c>
      <c r="E14" s="29" t="s">
        <v>108</v>
      </c>
      <c r="F14" s="29" t="s">
        <v>109</v>
      </c>
      <c r="G14" s="266">
        <v>41609</v>
      </c>
      <c r="H14" s="29" t="s">
        <v>110</v>
      </c>
      <c r="I14" s="29" t="s">
        <v>55</v>
      </c>
      <c r="J14" s="266">
        <v>42723</v>
      </c>
      <c r="K14" s="266">
        <v>44186</v>
      </c>
      <c r="L14" s="29" t="s">
        <v>111</v>
      </c>
      <c r="M14" s="249">
        <f t="shared" ca="1" si="0"/>
        <v>11</v>
      </c>
      <c r="N14" s="249">
        <f t="shared" ca="1" si="1"/>
        <v>8</v>
      </c>
      <c r="O14" s="249">
        <f t="shared" ca="1" si="1"/>
        <v>4</v>
      </c>
      <c r="P14" s="260">
        <v>75</v>
      </c>
      <c r="Q14" s="260"/>
      <c r="R14" s="260"/>
      <c r="S14" s="260"/>
      <c r="T14" s="261">
        <v>20</v>
      </c>
      <c r="U14" s="261">
        <v>19</v>
      </c>
      <c r="V14" s="261">
        <v>0</v>
      </c>
      <c r="W14" s="261">
        <v>0</v>
      </c>
      <c r="X14" s="267">
        <v>1</v>
      </c>
      <c r="Y14" s="288">
        <v>75</v>
      </c>
      <c r="Z14" s="330">
        <f>+SUM(Tabla13456678[[#This Row],[FITO KGR. DECOMISADO]:[ACUI KGR. DECOMISADO]])</f>
        <v>39</v>
      </c>
      <c r="AA14" s="268">
        <v>0.86746987951807231</v>
      </c>
      <c r="AB14" s="29" t="s">
        <v>41</v>
      </c>
      <c r="AC14" s="29" t="s">
        <v>41</v>
      </c>
      <c r="AD14" s="43" t="s">
        <v>112</v>
      </c>
      <c r="AE14" s="36"/>
      <c r="AF14" s="36"/>
      <c r="AG14" s="36"/>
      <c r="AH14" s="36"/>
    </row>
    <row r="15" spans="1:34" ht="114.75" customHeight="1" x14ac:dyDescent="0.25">
      <c r="A15" s="29" t="s">
        <v>34</v>
      </c>
      <c r="B15" s="29" t="s">
        <v>84</v>
      </c>
      <c r="C15" s="336" t="s">
        <v>102</v>
      </c>
      <c r="D15" s="12" t="s">
        <v>113</v>
      </c>
      <c r="E15" s="12" t="s">
        <v>113</v>
      </c>
      <c r="F15" s="12" t="s">
        <v>114</v>
      </c>
      <c r="G15" s="248">
        <v>41518</v>
      </c>
      <c r="H15" s="12" t="s">
        <v>115</v>
      </c>
      <c r="I15" s="12" t="s">
        <v>116</v>
      </c>
      <c r="J15" s="248">
        <v>42709</v>
      </c>
      <c r="K15" s="248">
        <v>43815</v>
      </c>
      <c r="L15" s="12" t="s">
        <v>117</v>
      </c>
      <c r="M15" s="249">
        <f t="shared" ca="1" si="0"/>
        <v>11</v>
      </c>
      <c r="N15" s="249">
        <f t="shared" ca="1" si="1"/>
        <v>8</v>
      </c>
      <c r="O15" s="249">
        <f t="shared" ca="1" si="1"/>
        <v>5</v>
      </c>
      <c r="P15" s="282">
        <v>97</v>
      </c>
      <c r="Q15" s="282"/>
      <c r="R15" s="282"/>
      <c r="S15" s="282"/>
      <c r="T15" s="283">
        <v>33</v>
      </c>
      <c r="U15" s="283">
        <v>21</v>
      </c>
      <c r="V15" s="283">
        <v>0</v>
      </c>
      <c r="W15" s="283">
        <v>0</v>
      </c>
      <c r="X15" s="284">
        <v>1</v>
      </c>
      <c r="Y15" s="285">
        <v>97</v>
      </c>
      <c r="Z15" s="330">
        <f>+SUM(Tabla13456678[[#This Row],[FITO KGR. DECOMISADO]:[ACUI KGR. DECOMISADO]])</f>
        <v>54</v>
      </c>
      <c r="AA15" s="254">
        <v>0.90196078431372551</v>
      </c>
      <c r="AB15" s="12"/>
      <c r="AC15" s="12" t="s">
        <v>41</v>
      </c>
      <c r="AD15" s="19"/>
      <c r="AE15" s="20"/>
      <c r="AF15" s="20"/>
      <c r="AG15" s="20"/>
      <c r="AH15" s="20"/>
    </row>
    <row r="16" spans="1:34" ht="114.75" customHeight="1" x14ac:dyDescent="0.25">
      <c r="A16" s="29" t="s">
        <v>34</v>
      </c>
      <c r="B16" s="12" t="s">
        <v>84</v>
      </c>
      <c r="C16" s="336" t="s">
        <v>102</v>
      </c>
      <c r="D16" s="29" t="s">
        <v>118</v>
      </c>
      <c r="E16" s="29" t="s">
        <v>118</v>
      </c>
      <c r="F16" s="29" t="s">
        <v>119</v>
      </c>
      <c r="G16" s="266">
        <v>42776</v>
      </c>
      <c r="H16" s="29" t="s">
        <v>120</v>
      </c>
      <c r="I16" s="29" t="s">
        <v>121</v>
      </c>
      <c r="J16" s="266">
        <v>43234</v>
      </c>
      <c r="K16" s="266">
        <v>43770</v>
      </c>
      <c r="L16" s="29" t="s">
        <v>122</v>
      </c>
      <c r="M16" s="249">
        <f t="shared" ca="1" si="0"/>
        <v>7</v>
      </c>
      <c r="N16" s="249">
        <f t="shared" ca="1" si="1"/>
        <v>6</v>
      </c>
      <c r="O16" s="249">
        <f t="shared" ca="1" si="1"/>
        <v>5</v>
      </c>
      <c r="P16" s="260">
        <v>58</v>
      </c>
      <c r="Q16" s="260"/>
      <c r="R16" s="260"/>
      <c r="S16" s="260"/>
      <c r="T16" s="261">
        <v>6</v>
      </c>
      <c r="U16" s="261">
        <v>11</v>
      </c>
      <c r="V16" s="261">
        <v>0</v>
      </c>
      <c r="W16" s="261">
        <v>0</v>
      </c>
      <c r="X16" s="267">
        <v>1</v>
      </c>
      <c r="Y16" s="263">
        <v>58</v>
      </c>
      <c r="Z16" s="330">
        <f>+SUM(Tabla13456678[[#This Row],[FITO KGR. DECOMISADO]:[ACUI KGR. DECOMISADO]])</f>
        <v>17</v>
      </c>
      <c r="AA16" s="268">
        <v>0.98913043478260865</v>
      </c>
      <c r="AB16" s="29" t="s">
        <v>82</v>
      </c>
      <c r="AC16" s="29" t="s">
        <v>41</v>
      </c>
      <c r="AD16" s="43"/>
      <c r="AE16" s="36"/>
      <c r="AF16" s="55"/>
      <c r="AG16" s="36"/>
      <c r="AH16" s="36"/>
    </row>
    <row r="17" spans="1:34" ht="114.75" customHeight="1" x14ac:dyDescent="0.25">
      <c r="A17" s="12" t="s">
        <v>34</v>
      </c>
      <c r="B17" s="12" t="s">
        <v>84</v>
      </c>
      <c r="C17" s="336" t="s">
        <v>102</v>
      </c>
      <c r="D17" s="12" t="s">
        <v>125</v>
      </c>
      <c r="E17" s="12" t="s">
        <v>125</v>
      </c>
      <c r="F17" s="12" t="s">
        <v>119</v>
      </c>
      <c r="G17" s="248">
        <v>42567</v>
      </c>
      <c r="H17" s="12" t="s">
        <v>126</v>
      </c>
      <c r="I17" s="12" t="s">
        <v>127</v>
      </c>
      <c r="J17" s="248">
        <v>43234</v>
      </c>
      <c r="K17" s="248">
        <v>43815</v>
      </c>
      <c r="L17" s="12" t="s">
        <v>128</v>
      </c>
      <c r="M17" s="249">
        <f t="shared" ca="1" si="0"/>
        <v>8</v>
      </c>
      <c r="N17" s="249">
        <f t="shared" ca="1" si="1"/>
        <v>6</v>
      </c>
      <c r="O17" s="249">
        <f t="shared" ca="1" si="1"/>
        <v>5</v>
      </c>
      <c r="P17" s="282">
        <v>174</v>
      </c>
      <c r="Q17" s="282"/>
      <c r="R17" s="282"/>
      <c r="S17" s="282"/>
      <c r="T17" s="283">
        <v>31</v>
      </c>
      <c r="U17" s="283">
        <v>84</v>
      </c>
      <c r="V17" s="283">
        <v>0</v>
      </c>
      <c r="W17" s="283">
        <v>7</v>
      </c>
      <c r="X17" s="284">
        <v>0.96</v>
      </c>
      <c r="Y17" s="285">
        <v>181</v>
      </c>
      <c r="Z17" s="330">
        <f>+SUM(Tabla13456678[[#This Row],[FITO KGR. DECOMISADO]:[ACUI KGR. DECOMISADO]])</f>
        <v>115</v>
      </c>
      <c r="AA17" s="254">
        <v>0.98347107438016534</v>
      </c>
      <c r="AB17" s="12" t="s">
        <v>129</v>
      </c>
      <c r="AC17" s="12" t="s">
        <v>41</v>
      </c>
      <c r="AD17" s="19"/>
      <c r="AE17" s="20"/>
      <c r="AF17" s="20"/>
      <c r="AG17" s="20"/>
      <c r="AH17" s="20"/>
    </row>
    <row r="18" spans="1:34" ht="114.75" customHeight="1" x14ac:dyDescent="0.25">
      <c r="A18" s="29" t="s">
        <v>34</v>
      </c>
      <c r="B18" s="12" t="s">
        <v>84</v>
      </c>
      <c r="C18" s="336" t="s">
        <v>102</v>
      </c>
      <c r="D18" s="12" t="s">
        <v>130</v>
      </c>
      <c r="E18" s="12" t="s">
        <v>130</v>
      </c>
      <c r="F18" s="12" t="s">
        <v>131</v>
      </c>
      <c r="G18" s="248">
        <v>42567</v>
      </c>
      <c r="H18" s="12" t="s">
        <v>132</v>
      </c>
      <c r="I18" s="12" t="s">
        <v>133</v>
      </c>
      <c r="J18" s="248">
        <v>43234</v>
      </c>
      <c r="K18" s="248">
        <v>44529</v>
      </c>
      <c r="L18" s="12" t="s">
        <v>134</v>
      </c>
      <c r="M18" s="249">
        <f t="shared" ca="1" si="0"/>
        <v>8</v>
      </c>
      <c r="N18" s="249">
        <f t="shared" ref="N18:O81" ca="1" si="2">+(YEAR(TODAY())-YEAR(J18))</f>
        <v>6</v>
      </c>
      <c r="O18" s="249">
        <f t="shared" ca="1" si="2"/>
        <v>3</v>
      </c>
      <c r="P18" s="282">
        <v>70</v>
      </c>
      <c r="Q18" s="282"/>
      <c r="R18" s="282"/>
      <c r="S18" s="282"/>
      <c r="T18" s="283">
        <v>60</v>
      </c>
      <c r="U18" s="283">
        <v>130</v>
      </c>
      <c r="V18" s="283">
        <v>0</v>
      </c>
      <c r="W18" s="283">
        <v>0</v>
      </c>
      <c r="X18" s="284">
        <v>1</v>
      </c>
      <c r="Y18" s="285">
        <v>70</v>
      </c>
      <c r="Z18" s="330">
        <f>+SUM(Tabla13456678[[#This Row],[FITO KGR. DECOMISADO]:[ACUI KGR. DECOMISADO]])</f>
        <v>190</v>
      </c>
      <c r="AA18" s="254">
        <v>0.91919191919191923</v>
      </c>
      <c r="AB18" s="12" t="s">
        <v>41</v>
      </c>
      <c r="AC18" s="12" t="s">
        <v>41</v>
      </c>
      <c r="AD18" s="19"/>
      <c r="AE18" s="20"/>
      <c r="AF18" s="56"/>
      <c r="AG18" s="20"/>
      <c r="AH18" s="20"/>
    </row>
    <row r="19" spans="1:34" ht="114.75" customHeight="1" x14ac:dyDescent="0.25">
      <c r="A19" s="12" t="s">
        <v>34</v>
      </c>
      <c r="B19" s="29" t="s">
        <v>84</v>
      </c>
      <c r="C19" s="336" t="s">
        <v>102</v>
      </c>
      <c r="D19" s="12" t="s">
        <v>136</v>
      </c>
      <c r="E19" s="12" t="s">
        <v>136</v>
      </c>
      <c r="F19" s="12" t="s">
        <v>137</v>
      </c>
      <c r="G19" s="248">
        <v>42493</v>
      </c>
      <c r="H19" s="12" t="s">
        <v>138</v>
      </c>
      <c r="I19" s="12" t="s">
        <v>121</v>
      </c>
      <c r="J19" s="248">
        <v>43367</v>
      </c>
      <c r="K19" s="248">
        <v>43367</v>
      </c>
      <c r="L19" s="12" t="s">
        <v>139</v>
      </c>
      <c r="M19" s="249">
        <f t="shared" ca="1" si="0"/>
        <v>8</v>
      </c>
      <c r="N19" s="249">
        <f t="shared" ca="1" si="2"/>
        <v>6</v>
      </c>
      <c r="O19" s="249">
        <f t="shared" ca="1" si="2"/>
        <v>6</v>
      </c>
      <c r="P19" s="282">
        <v>131</v>
      </c>
      <c r="Q19" s="282"/>
      <c r="R19" s="282"/>
      <c r="S19" s="282"/>
      <c r="T19" s="283">
        <v>19</v>
      </c>
      <c r="U19" s="283">
        <v>40</v>
      </c>
      <c r="V19" s="283">
        <v>0</v>
      </c>
      <c r="W19" s="283">
        <v>15</v>
      </c>
      <c r="X19" s="284">
        <v>0.9</v>
      </c>
      <c r="Y19" s="285">
        <v>146</v>
      </c>
      <c r="Z19" s="330">
        <f>+SUM(Tabla13456678[[#This Row],[FITO KGR. DECOMISADO]:[ACUI KGR. DECOMISADO]])</f>
        <v>59</v>
      </c>
      <c r="AA19" s="254">
        <v>0.96932515337423308</v>
      </c>
      <c r="AB19" s="12" t="s">
        <v>82</v>
      </c>
      <c r="AC19" s="12" t="s">
        <v>82</v>
      </c>
      <c r="AD19" s="19" t="s">
        <v>140</v>
      </c>
      <c r="AE19" s="20"/>
      <c r="AF19" s="20"/>
      <c r="AG19" s="20"/>
      <c r="AH19" s="20"/>
    </row>
    <row r="20" spans="1:34" ht="114.75" customHeight="1" x14ac:dyDescent="0.25">
      <c r="A20" s="12" t="s">
        <v>34</v>
      </c>
      <c r="B20" s="12" t="s">
        <v>84</v>
      </c>
      <c r="C20" s="336" t="s">
        <v>102</v>
      </c>
      <c r="D20" s="29" t="s">
        <v>141</v>
      </c>
      <c r="E20" s="29" t="s">
        <v>141</v>
      </c>
      <c r="F20" s="29" t="s">
        <v>142</v>
      </c>
      <c r="G20" s="266">
        <v>42462</v>
      </c>
      <c r="H20" s="29" t="s">
        <v>143</v>
      </c>
      <c r="I20" s="29" t="s">
        <v>64</v>
      </c>
      <c r="J20" s="266">
        <v>43451</v>
      </c>
      <c r="K20" s="266">
        <v>43770</v>
      </c>
      <c r="L20" s="29" t="s">
        <v>144</v>
      </c>
      <c r="M20" s="249">
        <f t="shared" ca="1" si="0"/>
        <v>8</v>
      </c>
      <c r="N20" s="249">
        <f t="shared" ca="1" si="2"/>
        <v>6</v>
      </c>
      <c r="O20" s="249">
        <f t="shared" ca="1" si="2"/>
        <v>5</v>
      </c>
      <c r="P20" s="260">
        <v>217</v>
      </c>
      <c r="Q20" s="260"/>
      <c r="R20" s="260"/>
      <c r="S20" s="260"/>
      <c r="T20" s="261">
        <v>30</v>
      </c>
      <c r="U20" s="261">
        <v>63</v>
      </c>
      <c r="V20" s="261">
        <v>0</v>
      </c>
      <c r="W20" s="261">
        <v>4</v>
      </c>
      <c r="X20" s="267">
        <v>0.98</v>
      </c>
      <c r="Y20" s="263">
        <v>221</v>
      </c>
      <c r="Z20" s="330">
        <f>+SUM(Tabla13456678[[#This Row],[FITO KGR. DECOMISADO]:[ACUI KGR. DECOMISADO]])</f>
        <v>93</v>
      </c>
      <c r="AA20" s="268">
        <v>0.98692810457516345</v>
      </c>
      <c r="AB20" s="29" t="s">
        <v>41</v>
      </c>
      <c r="AC20" s="29" t="s">
        <v>41</v>
      </c>
      <c r="AD20" s="43" t="s">
        <v>145</v>
      </c>
      <c r="AE20" s="36"/>
      <c r="AF20" s="55"/>
      <c r="AG20" s="36"/>
      <c r="AH20" s="36"/>
    </row>
    <row r="21" spans="1:34" ht="114.75" customHeight="1" x14ac:dyDescent="0.25">
      <c r="A21" s="29" t="s">
        <v>34</v>
      </c>
      <c r="B21" s="12" t="s">
        <v>84</v>
      </c>
      <c r="C21" s="336" t="s">
        <v>102</v>
      </c>
      <c r="D21" s="12" t="s">
        <v>147</v>
      </c>
      <c r="E21" s="12" t="s">
        <v>147</v>
      </c>
      <c r="F21" s="12" t="s">
        <v>148</v>
      </c>
      <c r="G21" s="248">
        <v>42908</v>
      </c>
      <c r="H21" s="12" t="s">
        <v>149</v>
      </c>
      <c r="I21" s="12" t="s">
        <v>95</v>
      </c>
      <c r="J21" s="248">
        <v>43094</v>
      </c>
      <c r="K21" s="248">
        <v>43367</v>
      </c>
      <c r="L21" s="12" t="s">
        <v>150</v>
      </c>
      <c r="M21" s="249">
        <f t="shared" ca="1" si="0"/>
        <v>7</v>
      </c>
      <c r="N21" s="249">
        <f t="shared" ca="1" si="2"/>
        <v>7</v>
      </c>
      <c r="O21" s="249">
        <f t="shared" ca="1" si="2"/>
        <v>6</v>
      </c>
      <c r="P21" s="282">
        <v>78</v>
      </c>
      <c r="Q21" s="282"/>
      <c r="R21" s="282"/>
      <c r="S21" s="282"/>
      <c r="T21" s="283">
        <v>4</v>
      </c>
      <c r="U21" s="283">
        <v>12</v>
      </c>
      <c r="V21" s="283">
        <v>0</v>
      </c>
      <c r="W21" s="283">
        <v>3</v>
      </c>
      <c r="X21" s="284">
        <v>0.96</v>
      </c>
      <c r="Y21" s="285">
        <v>81</v>
      </c>
      <c r="Z21" s="330">
        <f>+SUM(Tabla13456678[[#This Row],[FITO KGR. DECOMISADO]:[ACUI KGR. DECOMISADO]])</f>
        <v>16</v>
      </c>
      <c r="AA21" s="254">
        <v>0.98235294117647054</v>
      </c>
      <c r="AB21" s="12" t="s">
        <v>41</v>
      </c>
      <c r="AC21" s="12" t="s">
        <v>41</v>
      </c>
      <c r="AD21" s="19"/>
      <c r="AE21" s="20"/>
      <c r="AF21" s="20"/>
      <c r="AG21" s="20"/>
      <c r="AH21" s="20"/>
    </row>
    <row r="22" spans="1:34" ht="114.75" customHeight="1" x14ac:dyDescent="0.25">
      <c r="A22" s="12" t="s">
        <v>34</v>
      </c>
      <c r="B22" s="29" t="s">
        <v>84</v>
      </c>
      <c r="C22" s="336" t="s">
        <v>102</v>
      </c>
      <c r="D22" s="12" t="s">
        <v>151</v>
      </c>
      <c r="E22" s="12" t="s">
        <v>151</v>
      </c>
      <c r="F22" s="12" t="s">
        <v>152</v>
      </c>
      <c r="G22" s="248">
        <v>43973</v>
      </c>
      <c r="H22" s="12" t="s">
        <v>153</v>
      </c>
      <c r="I22" s="12" t="s">
        <v>55</v>
      </c>
      <c r="J22" s="248">
        <v>44536</v>
      </c>
      <c r="K22" s="248">
        <v>44536</v>
      </c>
      <c r="L22" s="12" t="s">
        <v>154</v>
      </c>
      <c r="M22" s="249">
        <f t="shared" ca="1" si="0"/>
        <v>4</v>
      </c>
      <c r="N22" s="249">
        <f t="shared" ca="1" si="2"/>
        <v>3</v>
      </c>
      <c r="O22" s="249">
        <f t="shared" ca="1" si="2"/>
        <v>3</v>
      </c>
      <c r="P22" s="282">
        <v>195</v>
      </c>
      <c r="Q22" s="282"/>
      <c r="R22" s="282"/>
      <c r="S22" s="282"/>
      <c r="T22" s="283">
        <v>39</v>
      </c>
      <c r="U22" s="283">
        <v>99</v>
      </c>
      <c r="V22" s="283">
        <v>0</v>
      </c>
      <c r="W22" s="283">
        <v>7</v>
      </c>
      <c r="X22" s="284">
        <v>0.97</v>
      </c>
      <c r="Y22" s="285">
        <v>202</v>
      </c>
      <c r="Z22" s="330">
        <f>+SUM(Tabla13456678[[#This Row],[FITO KGR. DECOMISADO]:[ACUI KGR. DECOMISADO]])</f>
        <v>138</v>
      </c>
      <c r="AA22" s="254">
        <v>0.89204545454545459</v>
      </c>
      <c r="AB22" s="12" t="s">
        <v>41</v>
      </c>
      <c r="AC22" s="12" t="s">
        <v>41</v>
      </c>
      <c r="AD22" s="19"/>
      <c r="AE22" s="20"/>
      <c r="AF22" s="20"/>
      <c r="AG22" s="20"/>
      <c r="AH22" s="20"/>
    </row>
    <row r="23" spans="1:34" s="289" customFormat="1" ht="114.75" customHeight="1" x14ac:dyDescent="0.25">
      <c r="A23" s="29" t="s">
        <v>34</v>
      </c>
      <c r="B23" s="12" t="s">
        <v>84</v>
      </c>
      <c r="C23" s="336" t="s">
        <v>102</v>
      </c>
      <c r="D23" s="29" t="s">
        <v>155</v>
      </c>
      <c r="E23" s="29" t="s">
        <v>155</v>
      </c>
      <c r="F23" s="29" t="s">
        <v>152</v>
      </c>
      <c r="G23" s="266">
        <v>43372</v>
      </c>
      <c r="H23" s="29" t="s">
        <v>156</v>
      </c>
      <c r="I23" s="29" t="s">
        <v>55</v>
      </c>
      <c r="J23" s="266">
        <v>44536</v>
      </c>
      <c r="K23" s="266">
        <v>44536</v>
      </c>
      <c r="L23" s="29" t="s">
        <v>157</v>
      </c>
      <c r="M23" s="249">
        <f t="shared" ca="1" si="0"/>
        <v>6</v>
      </c>
      <c r="N23" s="249">
        <f t="shared" ca="1" si="2"/>
        <v>3</v>
      </c>
      <c r="O23" s="249">
        <f t="shared" ca="1" si="2"/>
        <v>3</v>
      </c>
      <c r="P23" s="260">
        <v>144</v>
      </c>
      <c r="Q23" s="260"/>
      <c r="R23" s="260"/>
      <c r="S23" s="260"/>
      <c r="T23" s="261">
        <v>20</v>
      </c>
      <c r="U23" s="261">
        <v>17</v>
      </c>
      <c r="V23" s="261">
        <v>0</v>
      </c>
      <c r="W23" s="261">
        <v>0</v>
      </c>
      <c r="X23" s="267">
        <v>1</v>
      </c>
      <c r="Y23" s="263">
        <v>144</v>
      </c>
      <c r="Z23" s="330">
        <f>+SUM(Tabla13456678[[#This Row],[FITO KGR. DECOMISADO]:[ACUI KGR. DECOMISADO]])</f>
        <v>37</v>
      </c>
      <c r="AA23" s="268">
        <v>0.98207885304659504</v>
      </c>
      <c r="AB23" s="29" t="s">
        <v>41</v>
      </c>
      <c r="AC23" s="29" t="s">
        <v>41</v>
      </c>
      <c r="AD23" s="43"/>
      <c r="AE23" s="36"/>
      <c r="AF23" s="36"/>
      <c r="AG23" s="36"/>
      <c r="AH23" s="36"/>
    </row>
    <row r="24" spans="1:34" ht="114.75" customHeight="1" x14ac:dyDescent="0.25">
      <c r="A24" s="12" t="s">
        <v>34</v>
      </c>
      <c r="B24" s="29" t="s">
        <v>84</v>
      </c>
      <c r="C24" s="336" t="s">
        <v>102</v>
      </c>
      <c r="D24" s="12" t="s">
        <v>158</v>
      </c>
      <c r="E24" s="12" t="s">
        <v>158</v>
      </c>
      <c r="F24" s="12" t="s">
        <v>159</v>
      </c>
      <c r="G24" s="248">
        <v>43987</v>
      </c>
      <c r="H24" s="12" t="s">
        <v>160</v>
      </c>
      <c r="I24" s="12" t="s">
        <v>55</v>
      </c>
      <c r="J24" s="248">
        <v>44403</v>
      </c>
      <c r="K24" s="248">
        <v>44403</v>
      </c>
      <c r="L24" s="12" t="s">
        <v>161</v>
      </c>
      <c r="M24" s="249">
        <f t="shared" ca="1" si="0"/>
        <v>4</v>
      </c>
      <c r="N24" s="249">
        <f t="shared" ca="1" si="2"/>
        <v>3</v>
      </c>
      <c r="O24" s="249">
        <f t="shared" ca="1" si="2"/>
        <v>3</v>
      </c>
      <c r="P24" s="282">
        <v>388</v>
      </c>
      <c r="Q24" s="282"/>
      <c r="R24" s="282"/>
      <c r="S24" s="282"/>
      <c r="T24" s="283">
        <v>86</v>
      </c>
      <c r="U24" s="283">
        <v>81</v>
      </c>
      <c r="V24" s="283">
        <v>4</v>
      </c>
      <c r="W24" s="283">
        <v>0</v>
      </c>
      <c r="X24" s="284">
        <v>1</v>
      </c>
      <c r="Y24" s="285">
        <v>388</v>
      </c>
      <c r="Z24" s="330">
        <f>+SUM(Tabla13456678[[#This Row],[FITO KGR. DECOMISADO]:[ACUI KGR. DECOMISADO]])</f>
        <v>171</v>
      </c>
      <c r="AA24" s="254">
        <v>1</v>
      </c>
      <c r="AB24" s="12" t="s">
        <v>162</v>
      </c>
      <c r="AC24" s="12" t="s">
        <v>41</v>
      </c>
      <c r="AD24" s="19"/>
      <c r="AE24" s="20"/>
      <c r="AF24" s="20"/>
      <c r="AG24" s="20"/>
      <c r="AH24" s="20"/>
    </row>
    <row r="25" spans="1:34" ht="114.75" customHeight="1" x14ac:dyDescent="0.25">
      <c r="A25" s="29" t="s">
        <v>34</v>
      </c>
      <c r="B25" s="29" t="s">
        <v>84</v>
      </c>
      <c r="C25" s="336" t="s">
        <v>102</v>
      </c>
      <c r="D25" s="29" t="s">
        <v>164</v>
      </c>
      <c r="E25" s="29" t="s">
        <v>164</v>
      </c>
      <c r="F25" s="29" t="s">
        <v>152</v>
      </c>
      <c r="G25" s="266">
        <v>43909</v>
      </c>
      <c r="H25" s="29" t="s">
        <v>165</v>
      </c>
      <c r="I25" s="29" t="s">
        <v>55</v>
      </c>
      <c r="J25" s="266">
        <v>44515</v>
      </c>
      <c r="K25" s="266">
        <v>44515</v>
      </c>
      <c r="L25" s="29" t="s">
        <v>166</v>
      </c>
      <c r="M25" s="249">
        <f t="shared" ca="1" si="0"/>
        <v>4</v>
      </c>
      <c r="N25" s="249">
        <f t="shared" ca="1" si="2"/>
        <v>3</v>
      </c>
      <c r="O25" s="249">
        <f t="shared" ca="1" si="2"/>
        <v>3</v>
      </c>
      <c r="P25" s="260">
        <v>193</v>
      </c>
      <c r="Q25" s="260"/>
      <c r="R25" s="260"/>
      <c r="S25" s="260"/>
      <c r="T25" s="261">
        <v>25</v>
      </c>
      <c r="U25" s="261">
        <v>102</v>
      </c>
      <c r="V25" s="261">
        <v>0</v>
      </c>
      <c r="W25" s="261">
        <v>0</v>
      </c>
      <c r="X25" s="267">
        <v>1</v>
      </c>
      <c r="Y25" s="263">
        <v>192</v>
      </c>
      <c r="Z25" s="330">
        <f>+SUM(Tabla13456678[[#This Row],[FITO KGR. DECOMISADO]:[ACUI KGR. DECOMISADO]])</f>
        <v>127</v>
      </c>
      <c r="AA25" s="268">
        <v>0.77142857142857146</v>
      </c>
      <c r="AB25" s="29" t="s">
        <v>41</v>
      </c>
      <c r="AC25" s="29" t="s">
        <v>41</v>
      </c>
      <c r="AD25" s="43"/>
      <c r="AE25" s="36"/>
      <c r="AF25" s="55"/>
      <c r="AG25" s="36"/>
      <c r="AH25" s="36"/>
    </row>
    <row r="26" spans="1:34" ht="114.75" customHeight="1" x14ac:dyDescent="0.25">
      <c r="A26" s="12" t="s">
        <v>34</v>
      </c>
      <c r="B26" s="29" t="s">
        <v>84</v>
      </c>
      <c r="C26" s="336" t="s">
        <v>168</v>
      </c>
      <c r="D26" s="29" t="s">
        <v>169</v>
      </c>
      <c r="E26" s="29" t="s">
        <v>169</v>
      </c>
      <c r="F26" s="29" t="s">
        <v>170</v>
      </c>
      <c r="G26" s="266">
        <v>42860</v>
      </c>
      <c r="H26" s="29" t="s">
        <v>171</v>
      </c>
      <c r="I26" s="29" t="s">
        <v>55</v>
      </c>
      <c r="J26" s="266">
        <v>43367</v>
      </c>
      <c r="K26" s="266">
        <v>44185</v>
      </c>
      <c r="L26" s="29" t="s">
        <v>172</v>
      </c>
      <c r="M26" s="249">
        <f t="shared" ca="1" si="0"/>
        <v>7</v>
      </c>
      <c r="N26" s="249">
        <f t="shared" ca="1" si="2"/>
        <v>6</v>
      </c>
      <c r="O26" s="249">
        <f t="shared" ca="1" si="2"/>
        <v>4</v>
      </c>
      <c r="P26" s="260">
        <v>38</v>
      </c>
      <c r="Q26" s="260"/>
      <c r="R26" s="260"/>
      <c r="S26" s="260"/>
      <c r="T26" s="261">
        <v>7</v>
      </c>
      <c r="U26" s="261">
        <v>22</v>
      </c>
      <c r="V26" s="261">
        <v>0</v>
      </c>
      <c r="W26" s="261">
        <v>25</v>
      </c>
      <c r="X26" s="267">
        <v>0.6</v>
      </c>
      <c r="Y26" s="263">
        <v>63</v>
      </c>
      <c r="Z26" s="330">
        <f>+SUM(Tabla13456678[[#This Row],[FITO KGR. DECOMISADO]:[ACUI KGR. DECOMISADO]])</f>
        <v>29</v>
      </c>
      <c r="AA26" s="268">
        <v>0.75384615384615383</v>
      </c>
      <c r="AB26" s="29" t="s">
        <v>129</v>
      </c>
      <c r="AC26" s="29" t="s">
        <v>41</v>
      </c>
      <c r="AD26" s="43"/>
      <c r="AE26" s="36"/>
      <c r="AF26" s="36"/>
      <c r="AG26" s="36"/>
      <c r="AH26" s="36"/>
    </row>
    <row r="27" spans="1:34" ht="114.75" customHeight="1" x14ac:dyDescent="0.25">
      <c r="A27" s="29" t="s">
        <v>34</v>
      </c>
      <c r="B27" s="29" t="s">
        <v>84</v>
      </c>
      <c r="C27" s="336" t="s">
        <v>173</v>
      </c>
      <c r="D27" s="29" t="s">
        <v>174</v>
      </c>
      <c r="E27" s="29" t="s">
        <v>174</v>
      </c>
      <c r="F27" s="29" t="s">
        <v>175</v>
      </c>
      <c r="G27" s="266">
        <v>43319</v>
      </c>
      <c r="H27" s="29" t="s">
        <v>176</v>
      </c>
      <c r="I27" s="29" t="s">
        <v>177</v>
      </c>
      <c r="J27" s="266">
        <v>44186</v>
      </c>
      <c r="K27" s="266">
        <v>44186</v>
      </c>
      <c r="L27" s="29" t="s">
        <v>178</v>
      </c>
      <c r="M27" s="249">
        <f t="shared" ca="1" si="0"/>
        <v>6</v>
      </c>
      <c r="N27" s="249">
        <f t="shared" ca="1" si="2"/>
        <v>4</v>
      </c>
      <c r="O27" s="249">
        <f t="shared" ca="1" si="2"/>
        <v>4</v>
      </c>
      <c r="P27" s="260">
        <v>210</v>
      </c>
      <c r="Q27" s="260"/>
      <c r="R27" s="260"/>
      <c r="S27" s="260"/>
      <c r="T27" s="261">
        <v>50</v>
      </c>
      <c r="U27" s="261">
        <v>73</v>
      </c>
      <c r="V27" s="261">
        <v>0</v>
      </c>
      <c r="W27" s="261">
        <v>0</v>
      </c>
      <c r="X27" s="267">
        <v>1</v>
      </c>
      <c r="Y27" s="263">
        <v>210</v>
      </c>
      <c r="Z27" s="330">
        <f>+SUM(Tabla13456678[[#This Row],[FITO KGR. DECOMISADO]:[ACUI KGR. DECOMISADO]])</f>
        <v>123</v>
      </c>
      <c r="AA27" s="268">
        <v>0.98194945848375448</v>
      </c>
      <c r="AB27" s="29" t="s">
        <v>129</v>
      </c>
      <c r="AC27" s="29" t="s">
        <v>82</v>
      </c>
      <c r="AD27" s="43" t="s">
        <v>179</v>
      </c>
      <c r="AE27" s="36"/>
      <c r="AF27" s="36"/>
      <c r="AG27" s="36"/>
      <c r="AH27" s="36"/>
    </row>
    <row r="28" spans="1:34" ht="114.75" customHeight="1" x14ac:dyDescent="0.25">
      <c r="A28" s="290" t="s">
        <v>34</v>
      </c>
      <c r="B28" s="290" t="s">
        <v>84</v>
      </c>
      <c r="C28" s="337" t="s">
        <v>102</v>
      </c>
      <c r="D28" s="29" t="s">
        <v>181</v>
      </c>
      <c r="E28" s="40" t="s">
        <v>181</v>
      </c>
      <c r="F28" s="29" t="s">
        <v>182</v>
      </c>
      <c r="G28" s="266">
        <v>41092</v>
      </c>
      <c r="H28" s="29" t="s">
        <v>183</v>
      </c>
      <c r="I28" s="29" t="s">
        <v>121</v>
      </c>
      <c r="J28" s="266">
        <v>42037</v>
      </c>
      <c r="K28" s="266">
        <v>44851</v>
      </c>
      <c r="L28" s="29" t="s">
        <v>184</v>
      </c>
      <c r="M28" s="249">
        <f t="shared" ca="1" si="0"/>
        <v>12</v>
      </c>
      <c r="N28" s="249">
        <f t="shared" ca="1" si="2"/>
        <v>9</v>
      </c>
      <c r="O28" s="249">
        <f t="shared" ca="1" si="2"/>
        <v>2</v>
      </c>
      <c r="P28" s="260"/>
      <c r="Q28" s="260"/>
      <c r="R28" s="260"/>
      <c r="S28" s="260"/>
      <c r="T28" s="261"/>
      <c r="U28" s="261"/>
      <c r="V28" s="261"/>
      <c r="W28" s="261"/>
      <c r="X28" s="262"/>
      <c r="Y28" s="263"/>
      <c r="Z28" s="331">
        <f>+SUM(Tabla13456678[[#This Row],[FITO KGR. DECOMISADO]:[ACUI KGR. DECOMISADO]])</f>
        <v>0</v>
      </c>
      <c r="AA28" s="265"/>
      <c r="AB28" s="265"/>
      <c r="AC28" s="265"/>
      <c r="AD28" s="35"/>
      <c r="AE28" s="36"/>
      <c r="AF28" s="36"/>
      <c r="AG28" s="36"/>
      <c r="AH28" s="36"/>
    </row>
    <row r="29" spans="1:34" ht="114.75" customHeight="1" x14ac:dyDescent="0.25">
      <c r="A29" s="12" t="s">
        <v>34</v>
      </c>
      <c r="B29" s="12" t="s">
        <v>185</v>
      </c>
      <c r="C29" s="333" t="s">
        <v>186</v>
      </c>
      <c r="D29" s="12" t="s">
        <v>187</v>
      </c>
      <c r="E29" s="12" t="s">
        <v>187</v>
      </c>
      <c r="F29" s="12" t="s">
        <v>188</v>
      </c>
      <c r="G29" s="248">
        <v>41807</v>
      </c>
      <c r="H29" s="12" t="s">
        <v>189</v>
      </c>
      <c r="I29" s="12" t="s">
        <v>95</v>
      </c>
      <c r="J29" s="248">
        <v>42723</v>
      </c>
      <c r="K29" s="248">
        <v>42723</v>
      </c>
      <c r="L29" s="12" t="s">
        <v>190</v>
      </c>
      <c r="M29" s="249">
        <f t="shared" ca="1" si="0"/>
        <v>10</v>
      </c>
      <c r="N29" s="249">
        <f t="shared" ca="1" si="2"/>
        <v>8</v>
      </c>
      <c r="O29" s="249">
        <f t="shared" ca="1" si="2"/>
        <v>8</v>
      </c>
      <c r="P29" s="325">
        <v>1</v>
      </c>
      <c r="Q29" s="325">
        <v>0</v>
      </c>
      <c r="R29" s="325">
        <v>1</v>
      </c>
      <c r="S29" s="325">
        <v>0</v>
      </c>
      <c r="T29" s="325">
        <v>0</v>
      </c>
      <c r="U29" s="325">
        <v>0.5</v>
      </c>
      <c r="V29" s="325">
        <v>0</v>
      </c>
      <c r="W29" s="325">
        <v>0</v>
      </c>
      <c r="X29" s="326">
        <v>1</v>
      </c>
      <c r="Y29" s="325">
        <v>1</v>
      </c>
      <c r="Z29" s="330">
        <f>+SUM(Tabla13456678[[#This Row],[FITO KGR. DECOMISADO]:[ACUI KGR. DECOMISADO]])</f>
        <v>0.5</v>
      </c>
      <c r="AA29" s="254">
        <v>1</v>
      </c>
      <c r="AB29" s="12" t="s">
        <v>41</v>
      </c>
      <c r="AC29" s="12" t="s">
        <v>41</v>
      </c>
      <c r="AD29" s="19"/>
      <c r="AE29" s="20"/>
      <c r="AF29" s="20"/>
      <c r="AG29" s="20"/>
      <c r="AH29" s="20"/>
    </row>
    <row r="30" spans="1:34" ht="114.75" customHeight="1" x14ac:dyDescent="0.25">
      <c r="A30" s="29" t="s">
        <v>34</v>
      </c>
      <c r="B30" s="29" t="s">
        <v>185</v>
      </c>
      <c r="C30" s="333" t="s">
        <v>192</v>
      </c>
      <c r="D30" s="29" t="s">
        <v>193</v>
      </c>
      <c r="E30" s="29" t="s">
        <v>193</v>
      </c>
      <c r="F30" s="29" t="s">
        <v>194</v>
      </c>
      <c r="G30" s="266">
        <v>42827</v>
      </c>
      <c r="H30" s="29" t="s">
        <v>195</v>
      </c>
      <c r="I30" s="29" t="s">
        <v>196</v>
      </c>
      <c r="J30" s="266">
        <v>43451</v>
      </c>
      <c r="K30" s="266">
        <v>43451</v>
      </c>
      <c r="L30" s="29" t="s">
        <v>197</v>
      </c>
      <c r="M30" s="249">
        <f t="shared" ca="1" si="0"/>
        <v>7</v>
      </c>
      <c r="N30" s="249">
        <f t="shared" ca="1" si="2"/>
        <v>6</v>
      </c>
      <c r="O30" s="249">
        <f t="shared" ca="1" si="2"/>
        <v>6</v>
      </c>
      <c r="P30" s="260"/>
      <c r="Q30" s="260"/>
      <c r="R30" s="260"/>
      <c r="S30" s="260"/>
      <c r="T30" s="261"/>
      <c r="U30" s="261"/>
      <c r="V30" s="261"/>
      <c r="W30" s="261"/>
      <c r="X30" s="267"/>
      <c r="Y30" s="263"/>
      <c r="Z30" s="330">
        <f>+SUM(Tabla13456678[[#This Row],[FITO KGR. DECOMISADO]:[ACUI KGR. DECOMISADO]])</f>
        <v>0</v>
      </c>
      <c r="AA30" s="268">
        <v>0.8928571428571429</v>
      </c>
      <c r="AB30" s="29" t="s">
        <v>41</v>
      </c>
      <c r="AC30" s="29" t="s">
        <v>41</v>
      </c>
      <c r="AD30" s="43" t="s">
        <v>474</v>
      </c>
      <c r="AE30" s="36"/>
      <c r="AF30" s="36"/>
      <c r="AG30" s="36"/>
      <c r="AH30" s="36"/>
    </row>
    <row r="31" spans="1:34" ht="114.75" customHeight="1" x14ac:dyDescent="0.25">
      <c r="A31" s="12" t="s">
        <v>34</v>
      </c>
      <c r="B31" s="12" t="s">
        <v>198</v>
      </c>
      <c r="C31" s="333" t="s">
        <v>199</v>
      </c>
      <c r="D31" s="12" t="s">
        <v>200</v>
      </c>
      <c r="E31" s="12" t="s">
        <v>200</v>
      </c>
      <c r="F31" s="12" t="s">
        <v>201</v>
      </c>
      <c r="G31" s="248">
        <v>43310</v>
      </c>
      <c r="H31" s="12" t="s">
        <v>202</v>
      </c>
      <c r="I31" s="12" t="s">
        <v>203</v>
      </c>
      <c r="J31" s="248">
        <v>44088</v>
      </c>
      <c r="K31" s="248">
        <v>44373</v>
      </c>
      <c r="L31" s="12" t="s">
        <v>204</v>
      </c>
      <c r="M31" s="249">
        <f t="shared" ca="1" si="0"/>
        <v>6</v>
      </c>
      <c r="N31" s="249">
        <f t="shared" ca="1" si="2"/>
        <v>4</v>
      </c>
      <c r="O31" s="249">
        <f t="shared" ca="1" si="2"/>
        <v>3</v>
      </c>
      <c r="P31" s="325">
        <v>33</v>
      </c>
      <c r="Q31" s="325">
        <v>22</v>
      </c>
      <c r="R31" s="325">
        <v>11</v>
      </c>
      <c r="S31" s="325">
        <v>0</v>
      </c>
      <c r="T31" s="325">
        <v>3.7</v>
      </c>
      <c r="U31" s="325">
        <v>0</v>
      </c>
      <c r="V31" s="325">
        <v>0</v>
      </c>
      <c r="W31" s="325">
        <v>4</v>
      </c>
      <c r="X31" s="326">
        <v>0.89189189189189189</v>
      </c>
      <c r="Y31" s="325">
        <v>37</v>
      </c>
      <c r="Z31" s="330">
        <f>+SUM(Tabla13456678[[#This Row],[FITO KGR. DECOMISADO]:[ACUI KGR. DECOMISADO]])</f>
        <v>3.7</v>
      </c>
      <c r="AA31" s="254">
        <v>0.98</v>
      </c>
      <c r="AB31" s="12" t="s">
        <v>41</v>
      </c>
      <c r="AC31" s="12" t="s">
        <v>41</v>
      </c>
      <c r="AD31" s="19"/>
      <c r="AE31" s="56" t="s">
        <v>448</v>
      </c>
      <c r="AF31" s="56" t="s">
        <v>449</v>
      </c>
      <c r="AG31" s="20"/>
      <c r="AH31" s="20"/>
    </row>
    <row r="32" spans="1:34" ht="114.75" customHeight="1" x14ac:dyDescent="0.25">
      <c r="A32" s="29" t="s">
        <v>34</v>
      </c>
      <c r="B32" s="12" t="s">
        <v>198</v>
      </c>
      <c r="C32" s="333" t="s">
        <v>199</v>
      </c>
      <c r="D32" s="12" t="s">
        <v>205</v>
      </c>
      <c r="E32" s="12" t="s">
        <v>205</v>
      </c>
      <c r="F32" s="12" t="s">
        <v>159</v>
      </c>
      <c r="G32" s="248">
        <v>43879</v>
      </c>
      <c r="H32" s="12" t="s">
        <v>206</v>
      </c>
      <c r="I32" s="12" t="s">
        <v>207</v>
      </c>
      <c r="J32" s="248">
        <v>44403</v>
      </c>
      <c r="K32" s="248">
        <v>44403</v>
      </c>
      <c r="L32" s="12" t="s">
        <v>208</v>
      </c>
      <c r="M32" s="249">
        <f t="shared" ca="1" si="0"/>
        <v>4</v>
      </c>
      <c r="N32" s="249">
        <f t="shared" ca="1" si="2"/>
        <v>3</v>
      </c>
      <c r="O32" s="249">
        <f t="shared" ca="1" si="2"/>
        <v>3</v>
      </c>
      <c r="P32" s="325">
        <v>117</v>
      </c>
      <c r="Q32" s="325">
        <v>48</v>
      </c>
      <c r="R32" s="325">
        <v>69</v>
      </c>
      <c r="S32" s="325">
        <v>0</v>
      </c>
      <c r="T32" s="325">
        <v>14.9</v>
      </c>
      <c r="U32" s="325">
        <v>0</v>
      </c>
      <c r="V32" s="325">
        <v>0</v>
      </c>
      <c r="W32" s="325">
        <v>10</v>
      </c>
      <c r="X32" s="326">
        <v>0.92125984251968507</v>
      </c>
      <c r="Y32" s="325">
        <v>127</v>
      </c>
      <c r="Z32" s="330">
        <f>+SUM(Tabla13456678[[#This Row],[FITO KGR. DECOMISADO]:[ACUI KGR. DECOMISADO]])</f>
        <v>14.9</v>
      </c>
      <c r="AA32" s="254">
        <v>0.97037037037037033</v>
      </c>
      <c r="AB32" s="12" t="s">
        <v>41</v>
      </c>
      <c r="AC32" s="12" t="s">
        <v>41</v>
      </c>
      <c r="AD32" s="19"/>
      <c r="AE32" s="20"/>
      <c r="AF32" s="20"/>
      <c r="AG32" s="20"/>
      <c r="AH32" s="20"/>
    </row>
    <row r="33" spans="1:34" ht="114.75" customHeight="1" x14ac:dyDescent="0.25">
      <c r="A33" s="12" t="s">
        <v>34</v>
      </c>
      <c r="B33" s="12" t="s">
        <v>209</v>
      </c>
      <c r="C33" s="333" t="s">
        <v>210</v>
      </c>
      <c r="D33" s="12" t="s">
        <v>211</v>
      </c>
      <c r="E33" s="12" t="s">
        <v>211</v>
      </c>
      <c r="F33" s="12" t="s">
        <v>212</v>
      </c>
      <c r="G33" s="248">
        <v>42381</v>
      </c>
      <c r="H33" s="12" t="s">
        <v>213</v>
      </c>
      <c r="I33" s="12" t="s">
        <v>89</v>
      </c>
      <c r="J33" s="248">
        <v>42884</v>
      </c>
      <c r="K33" s="248">
        <v>42884</v>
      </c>
      <c r="L33" s="12" t="s">
        <v>214</v>
      </c>
      <c r="M33" s="249">
        <f t="shared" ca="1" si="0"/>
        <v>8</v>
      </c>
      <c r="N33" s="249">
        <f t="shared" ca="1" si="2"/>
        <v>7</v>
      </c>
      <c r="O33" s="249">
        <f t="shared" ca="1" si="2"/>
        <v>7</v>
      </c>
      <c r="P33" s="325">
        <v>7</v>
      </c>
      <c r="Q33" s="325">
        <v>2</v>
      </c>
      <c r="R33" s="325">
        <v>5</v>
      </c>
      <c r="S33" s="325">
        <v>0</v>
      </c>
      <c r="T33" s="325">
        <v>0.70499999999999996</v>
      </c>
      <c r="U33" s="325">
        <v>2.7849999999999997</v>
      </c>
      <c r="V33" s="325">
        <v>0</v>
      </c>
      <c r="W33" s="325">
        <v>0</v>
      </c>
      <c r="X33" s="326">
        <v>1</v>
      </c>
      <c r="Y33" s="325">
        <v>7</v>
      </c>
      <c r="Z33" s="330">
        <f>+SUM(Tabla13456678[[#This Row],[FITO KGR. DECOMISADO]:[ACUI KGR. DECOMISADO]])</f>
        <v>3.4899999999999998</v>
      </c>
      <c r="AA33" s="254">
        <v>1</v>
      </c>
      <c r="AB33" s="12" t="s">
        <v>41</v>
      </c>
      <c r="AC33" s="12" t="s">
        <v>41</v>
      </c>
      <c r="AD33" s="19"/>
      <c r="AE33" s="20"/>
      <c r="AF33" s="20"/>
      <c r="AG33" s="20"/>
      <c r="AH33" s="20"/>
    </row>
    <row r="34" spans="1:34" ht="114.75" customHeight="1" x14ac:dyDescent="0.25">
      <c r="A34" s="29" t="s">
        <v>34</v>
      </c>
      <c r="B34" s="29" t="s">
        <v>209</v>
      </c>
      <c r="C34" s="333" t="s">
        <v>210</v>
      </c>
      <c r="D34" s="29" t="s">
        <v>215</v>
      </c>
      <c r="E34" s="29" t="s">
        <v>215</v>
      </c>
      <c r="F34" s="29" t="s">
        <v>73</v>
      </c>
      <c r="G34" s="266">
        <v>42278</v>
      </c>
      <c r="H34" s="29" t="s">
        <v>216</v>
      </c>
      <c r="I34" s="29" t="s">
        <v>207</v>
      </c>
      <c r="J34" s="266">
        <v>43612</v>
      </c>
      <c r="K34" s="266">
        <v>43612</v>
      </c>
      <c r="L34" s="29" t="s">
        <v>217</v>
      </c>
      <c r="M34" s="249">
        <f t="shared" ca="1" si="0"/>
        <v>9</v>
      </c>
      <c r="N34" s="249">
        <f t="shared" ca="1" si="2"/>
        <v>5</v>
      </c>
      <c r="O34" s="249">
        <f t="shared" ca="1" si="2"/>
        <v>5</v>
      </c>
      <c r="P34" s="327">
        <v>4</v>
      </c>
      <c r="Q34" s="327">
        <v>2</v>
      </c>
      <c r="R34" s="327">
        <v>2</v>
      </c>
      <c r="S34" s="327">
        <v>0</v>
      </c>
      <c r="T34" s="327">
        <v>0.755</v>
      </c>
      <c r="U34" s="327">
        <v>2.5449999999999999</v>
      </c>
      <c r="V34" s="327">
        <v>0</v>
      </c>
      <c r="W34" s="327">
        <v>0</v>
      </c>
      <c r="X34" s="328">
        <v>1</v>
      </c>
      <c r="Y34" s="327">
        <v>4</v>
      </c>
      <c r="Z34" s="330">
        <f>+SUM(Tabla13456678[[#This Row],[FITO KGR. DECOMISADO]:[ACUI KGR. DECOMISADO]])</f>
        <v>3.3</v>
      </c>
      <c r="AA34" s="268">
        <v>1</v>
      </c>
      <c r="AB34" s="29" t="s">
        <v>41</v>
      </c>
      <c r="AC34" s="29" t="s">
        <v>41</v>
      </c>
      <c r="AD34" s="43"/>
      <c r="AE34" s="36"/>
      <c r="AF34" s="36"/>
      <c r="AG34" s="36"/>
      <c r="AH34" s="36"/>
    </row>
    <row r="35" spans="1:34" ht="114.75" customHeight="1" x14ac:dyDescent="0.25">
      <c r="A35" s="12" t="s">
        <v>34</v>
      </c>
      <c r="B35" s="29" t="s">
        <v>218</v>
      </c>
      <c r="C35" s="333" t="s">
        <v>218</v>
      </c>
      <c r="D35" s="29" t="s">
        <v>219</v>
      </c>
      <c r="E35" s="29" t="s">
        <v>219</v>
      </c>
      <c r="F35" s="29" t="s">
        <v>212</v>
      </c>
      <c r="G35" s="266">
        <v>42533</v>
      </c>
      <c r="H35" s="29" t="s">
        <v>220</v>
      </c>
      <c r="I35" s="29" t="s">
        <v>55</v>
      </c>
      <c r="J35" s="266">
        <v>42881</v>
      </c>
      <c r="K35" s="266">
        <v>42881</v>
      </c>
      <c r="L35" s="29" t="s">
        <v>221</v>
      </c>
      <c r="M35" s="249">
        <f t="shared" ca="1" si="0"/>
        <v>8</v>
      </c>
      <c r="N35" s="249">
        <f t="shared" ca="1" si="2"/>
        <v>7</v>
      </c>
      <c r="O35" s="249">
        <f t="shared" ca="1" si="2"/>
        <v>7</v>
      </c>
      <c r="P35" s="327">
        <v>122</v>
      </c>
      <c r="Q35" s="327">
        <v>38</v>
      </c>
      <c r="R35" s="327">
        <v>84</v>
      </c>
      <c r="S35" s="327">
        <v>0</v>
      </c>
      <c r="T35" s="327">
        <v>13.899999999999997</v>
      </c>
      <c r="U35" s="327">
        <v>34.699999999999996</v>
      </c>
      <c r="V35" s="327">
        <v>0</v>
      </c>
      <c r="W35" s="327">
        <v>0</v>
      </c>
      <c r="X35" s="328">
        <v>1</v>
      </c>
      <c r="Y35" s="327">
        <v>122</v>
      </c>
      <c r="Z35" s="330">
        <f>+SUM(Tabla13456678[[#This Row],[FITO KGR. DECOMISADO]:[ACUI KGR. DECOMISADO]])</f>
        <v>48.599999999999994</v>
      </c>
      <c r="AA35" s="268">
        <v>1</v>
      </c>
      <c r="AB35" s="29" t="s">
        <v>41</v>
      </c>
      <c r="AC35" s="29" t="s">
        <v>41</v>
      </c>
      <c r="AD35" s="43" t="s">
        <v>222</v>
      </c>
      <c r="AE35" s="36"/>
      <c r="AF35" s="36"/>
      <c r="AG35" s="36"/>
      <c r="AH35" s="36"/>
    </row>
    <row r="36" spans="1:34" ht="114.75" customHeight="1" x14ac:dyDescent="0.25">
      <c r="A36" s="29" t="s">
        <v>34</v>
      </c>
      <c r="B36" s="12" t="s">
        <v>223</v>
      </c>
      <c r="C36" s="317" t="s">
        <v>224</v>
      </c>
      <c r="D36" s="12" t="s">
        <v>225</v>
      </c>
      <c r="E36" s="12" t="s">
        <v>225</v>
      </c>
      <c r="F36" s="12" t="s">
        <v>212</v>
      </c>
      <c r="G36" s="248">
        <v>42020</v>
      </c>
      <c r="H36" s="12" t="s">
        <v>226</v>
      </c>
      <c r="I36" s="12" t="s">
        <v>196</v>
      </c>
      <c r="J36" s="248">
        <v>42884</v>
      </c>
      <c r="K36" s="248">
        <v>42884</v>
      </c>
      <c r="L36" s="12" t="s">
        <v>227</v>
      </c>
      <c r="M36" s="249">
        <f t="shared" ca="1" si="0"/>
        <v>9</v>
      </c>
      <c r="N36" s="249">
        <f t="shared" ca="1" si="2"/>
        <v>7</v>
      </c>
      <c r="O36" s="249">
        <f t="shared" ca="1" si="2"/>
        <v>7</v>
      </c>
      <c r="P36" s="282">
        <v>22</v>
      </c>
      <c r="Q36" s="282">
        <v>11</v>
      </c>
      <c r="R36" s="282">
        <v>11</v>
      </c>
      <c r="S36" s="282">
        <v>0</v>
      </c>
      <c r="T36" s="283">
        <v>2.2000000000000002</v>
      </c>
      <c r="U36" s="283">
        <v>5.68</v>
      </c>
      <c r="V36" s="283">
        <v>0</v>
      </c>
      <c r="W36" s="283">
        <v>1</v>
      </c>
      <c r="X36" s="284">
        <v>1</v>
      </c>
      <c r="Y36" s="285">
        <v>23</v>
      </c>
      <c r="Z36" s="330">
        <f>+SUM(Tabla13456678[[#This Row],[FITO KGR. DECOMISADO]:[ACUI KGR. DECOMISADO]])</f>
        <v>7.88</v>
      </c>
      <c r="AA36" s="254">
        <v>1</v>
      </c>
      <c r="AB36" s="12" t="s">
        <v>41</v>
      </c>
      <c r="AC36" s="12" t="s">
        <v>41</v>
      </c>
      <c r="AD36" s="19"/>
      <c r="AE36" s="20"/>
      <c r="AF36" s="20"/>
      <c r="AG36" s="20"/>
      <c r="AH36" s="20"/>
    </row>
    <row r="37" spans="1:34" ht="114.75" customHeight="1" x14ac:dyDescent="0.25">
      <c r="A37" s="318" t="s">
        <v>34</v>
      </c>
      <c r="B37" s="292" t="s">
        <v>228</v>
      </c>
      <c r="C37" s="316" t="s">
        <v>229</v>
      </c>
      <c r="D37" s="292" t="s">
        <v>181</v>
      </c>
      <c r="E37" s="40" t="s">
        <v>181</v>
      </c>
      <c r="F37" s="29" t="s">
        <v>230</v>
      </c>
      <c r="G37" s="266">
        <v>41092</v>
      </c>
      <c r="H37" s="29" t="s">
        <v>183</v>
      </c>
      <c r="I37" s="29" t="s">
        <v>121</v>
      </c>
      <c r="J37" s="266">
        <v>42037</v>
      </c>
      <c r="K37" s="266">
        <v>42282</v>
      </c>
      <c r="L37" s="29" t="s">
        <v>231</v>
      </c>
      <c r="M37" s="249">
        <f t="shared" ca="1" si="0"/>
        <v>12</v>
      </c>
      <c r="N37" s="249">
        <f t="shared" ca="1" si="2"/>
        <v>9</v>
      </c>
      <c r="O37" s="249">
        <f t="shared" ca="1" si="2"/>
        <v>9</v>
      </c>
      <c r="P37" s="260">
        <v>0</v>
      </c>
      <c r="Q37" s="260">
        <v>0</v>
      </c>
      <c r="R37" s="260">
        <v>0</v>
      </c>
      <c r="S37" s="260">
        <v>0</v>
      </c>
      <c r="T37" s="261">
        <v>0</v>
      </c>
      <c r="U37" s="261">
        <v>0</v>
      </c>
      <c r="V37" s="261">
        <v>0</v>
      </c>
      <c r="W37" s="261">
        <v>0</v>
      </c>
      <c r="X37" s="267" t="e">
        <v>#DIV/0!</v>
      </c>
      <c r="Y37" s="263">
        <v>0</v>
      </c>
      <c r="Z37" s="330">
        <f>+SUM(Tabla13456678[[#This Row],[FITO KGR. DECOMISADO]:[ACUI KGR. DECOMISADO]])</f>
        <v>0</v>
      </c>
      <c r="AA37" s="268">
        <v>0.90139999999999998</v>
      </c>
      <c r="AB37" s="29" t="s">
        <v>41</v>
      </c>
      <c r="AC37" s="29" t="s">
        <v>41</v>
      </c>
      <c r="AD37" s="55" t="s">
        <v>450</v>
      </c>
      <c r="AE37" s="36"/>
      <c r="AF37" s="36"/>
      <c r="AG37" s="36"/>
      <c r="AH37" s="36"/>
    </row>
    <row r="38" spans="1:34" ht="114.75" customHeight="1" x14ac:dyDescent="0.25">
      <c r="A38" s="12" t="s">
        <v>34</v>
      </c>
      <c r="B38" s="12" t="s">
        <v>228</v>
      </c>
      <c r="C38" s="334" t="s">
        <v>229</v>
      </c>
      <c r="D38" s="12" t="s">
        <v>232</v>
      </c>
      <c r="E38" s="12" t="s">
        <v>232</v>
      </c>
      <c r="F38" s="12" t="s">
        <v>137</v>
      </c>
      <c r="G38" s="248">
        <v>42504</v>
      </c>
      <c r="H38" s="12" t="s">
        <v>233</v>
      </c>
      <c r="I38" s="12" t="s">
        <v>127</v>
      </c>
      <c r="J38" s="248">
        <v>43367</v>
      </c>
      <c r="K38" s="248">
        <v>43367</v>
      </c>
      <c r="L38" s="12" t="s">
        <v>234</v>
      </c>
      <c r="M38" s="249">
        <f t="shared" ca="1" si="0"/>
        <v>8</v>
      </c>
      <c r="N38" s="249">
        <f t="shared" ca="1" si="2"/>
        <v>6</v>
      </c>
      <c r="O38" s="249">
        <f t="shared" ca="1" si="2"/>
        <v>6</v>
      </c>
      <c r="P38" s="282">
        <v>53</v>
      </c>
      <c r="Q38" s="282">
        <v>19</v>
      </c>
      <c r="R38" s="282">
        <v>32</v>
      </c>
      <c r="S38" s="282">
        <v>0</v>
      </c>
      <c r="T38" s="283">
        <v>5.6400000000000006</v>
      </c>
      <c r="U38" s="283">
        <v>44.669999999999987</v>
      </c>
      <c r="V38" s="283">
        <v>0</v>
      </c>
      <c r="W38" s="283">
        <v>5</v>
      </c>
      <c r="X38" s="284">
        <v>0.91379310344827591</v>
      </c>
      <c r="Y38" s="285">
        <v>58</v>
      </c>
      <c r="Z38" s="330">
        <f>+SUM(Tabla13456678[[#This Row],[FITO KGR. DECOMISADO]:[ACUI KGR. DECOMISADO]])</f>
        <v>50.309999999999988</v>
      </c>
      <c r="AA38" s="254">
        <v>0.91820000000000002</v>
      </c>
      <c r="AB38" s="12" t="s">
        <v>82</v>
      </c>
      <c r="AC38" s="12" t="s">
        <v>41</v>
      </c>
      <c r="AD38" s="19"/>
      <c r="AE38" s="20"/>
      <c r="AF38" s="20"/>
      <c r="AG38" s="20"/>
      <c r="AH38" s="20"/>
    </row>
    <row r="39" spans="1:34" ht="114.75" customHeight="1" x14ac:dyDescent="0.25">
      <c r="A39" s="255" t="s">
        <v>34</v>
      </c>
      <c r="B39" s="255" t="s">
        <v>228</v>
      </c>
      <c r="C39" s="334" t="s">
        <v>229</v>
      </c>
      <c r="D39" s="255" t="s">
        <v>235</v>
      </c>
      <c r="E39" s="257"/>
      <c r="F39" s="255" t="s">
        <v>46</v>
      </c>
      <c r="G39" s="259">
        <v>43711</v>
      </c>
      <c r="H39" s="48" t="s">
        <v>236</v>
      </c>
      <c r="I39" s="48" t="s">
        <v>237</v>
      </c>
      <c r="J39" s="259">
        <v>44807</v>
      </c>
      <c r="K39" s="259">
        <v>44900</v>
      </c>
      <c r="L39" s="12" t="s">
        <v>238</v>
      </c>
      <c r="M39" s="249">
        <f t="shared" ca="1" si="0"/>
        <v>5</v>
      </c>
      <c r="N39" s="249">
        <f t="shared" ca="1" si="2"/>
        <v>2</v>
      </c>
      <c r="O39" s="249">
        <f t="shared" ca="1" si="2"/>
        <v>2</v>
      </c>
      <c r="P39" s="282">
        <v>100</v>
      </c>
      <c r="Q39" s="282">
        <v>12</v>
      </c>
      <c r="R39" s="282">
        <v>88</v>
      </c>
      <c r="S39" s="282">
        <v>0</v>
      </c>
      <c r="T39" s="283">
        <v>3.6699999999999995</v>
      </c>
      <c r="U39" s="283">
        <v>42.440000000000026</v>
      </c>
      <c r="V39" s="283">
        <v>0</v>
      </c>
      <c r="W39" s="283">
        <v>33</v>
      </c>
      <c r="X39" s="293">
        <v>0.75187969924812026</v>
      </c>
      <c r="Y39" s="285">
        <v>133</v>
      </c>
      <c r="Z39" s="331">
        <f>+SUM(Tabla13456678[[#This Row],[FITO KGR. DECOMISADO]:[ACUI KGR. DECOMISADO]])</f>
        <v>46.110000000000028</v>
      </c>
      <c r="AA39" s="265"/>
      <c r="AB39" s="265"/>
      <c r="AC39" s="265"/>
      <c r="AD39" s="35"/>
      <c r="AE39" s="36"/>
      <c r="AF39" s="36"/>
      <c r="AG39" s="36"/>
      <c r="AH39" s="36"/>
    </row>
    <row r="40" spans="1:34" ht="114.75" customHeight="1" x14ac:dyDescent="0.25">
      <c r="A40" s="29" t="s">
        <v>34</v>
      </c>
      <c r="B40" s="12" t="s">
        <v>228</v>
      </c>
      <c r="C40" s="334" t="s">
        <v>239</v>
      </c>
      <c r="D40" s="12" t="s">
        <v>240</v>
      </c>
      <c r="E40" s="12" t="s">
        <v>240</v>
      </c>
      <c r="F40" s="12" t="s">
        <v>241</v>
      </c>
      <c r="G40" s="248">
        <v>41275</v>
      </c>
      <c r="H40" s="12" t="s">
        <v>242</v>
      </c>
      <c r="I40" s="12" t="s">
        <v>55</v>
      </c>
      <c r="J40" s="248">
        <v>41624</v>
      </c>
      <c r="K40" s="248">
        <v>44138</v>
      </c>
      <c r="L40" s="12" t="s">
        <v>243</v>
      </c>
      <c r="M40" s="249">
        <f t="shared" ca="1" si="0"/>
        <v>11</v>
      </c>
      <c r="N40" s="249">
        <f t="shared" ca="1" si="2"/>
        <v>11</v>
      </c>
      <c r="O40" s="249">
        <f t="shared" ca="1" si="2"/>
        <v>4</v>
      </c>
      <c r="P40" s="282">
        <v>30</v>
      </c>
      <c r="Q40" s="282">
        <v>16</v>
      </c>
      <c r="R40" s="282">
        <v>14</v>
      </c>
      <c r="S40" s="282">
        <v>0</v>
      </c>
      <c r="T40" s="283">
        <v>28.861999999999998</v>
      </c>
      <c r="U40" s="283">
        <v>18.900000000000002</v>
      </c>
      <c r="V40" s="283">
        <v>0</v>
      </c>
      <c r="W40" s="283">
        <v>0</v>
      </c>
      <c r="X40" s="284">
        <v>1</v>
      </c>
      <c r="Y40" s="285">
        <v>30</v>
      </c>
      <c r="Z40" s="330">
        <f>+SUM(Tabla13456678[[#This Row],[FITO KGR. DECOMISADO]:[ACUI KGR. DECOMISADO]])</f>
        <v>47.762</v>
      </c>
      <c r="AA40" s="254">
        <v>1</v>
      </c>
      <c r="AB40" s="12" t="s">
        <v>41</v>
      </c>
      <c r="AC40" s="12" t="s">
        <v>82</v>
      </c>
      <c r="AD40" s="19" t="s">
        <v>244</v>
      </c>
      <c r="AE40" s="20"/>
      <c r="AF40" s="20"/>
      <c r="AG40" s="20"/>
      <c r="AH40" s="20"/>
    </row>
    <row r="41" spans="1:34" ht="114.75" customHeight="1" x14ac:dyDescent="0.25">
      <c r="A41" s="12" t="s">
        <v>34</v>
      </c>
      <c r="B41" s="29" t="s">
        <v>228</v>
      </c>
      <c r="C41" s="334" t="s">
        <v>239</v>
      </c>
      <c r="D41" s="29" t="s">
        <v>245</v>
      </c>
      <c r="E41" s="29" t="s">
        <v>245</v>
      </c>
      <c r="F41" s="29" t="s">
        <v>246</v>
      </c>
      <c r="G41" s="266">
        <v>42780</v>
      </c>
      <c r="H41" s="29" t="s">
        <v>247</v>
      </c>
      <c r="I41" s="29" t="s">
        <v>127</v>
      </c>
      <c r="J41" s="266">
        <v>43773</v>
      </c>
      <c r="K41" s="266">
        <v>43773</v>
      </c>
      <c r="L41" s="29" t="s">
        <v>248</v>
      </c>
      <c r="M41" s="249">
        <f t="shared" ca="1" si="0"/>
        <v>7</v>
      </c>
      <c r="N41" s="249">
        <f t="shared" ca="1" si="2"/>
        <v>5</v>
      </c>
      <c r="O41" s="249">
        <f t="shared" ca="1" si="2"/>
        <v>5</v>
      </c>
      <c r="P41" s="260">
        <v>59</v>
      </c>
      <c r="Q41" s="260">
        <v>26</v>
      </c>
      <c r="R41" s="260">
        <v>33</v>
      </c>
      <c r="S41" s="260">
        <v>0</v>
      </c>
      <c r="T41" s="261">
        <v>57.300000000000004</v>
      </c>
      <c r="U41" s="261">
        <v>40.950000000000003</v>
      </c>
      <c r="V41" s="261">
        <v>0</v>
      </c>
      <c r="W41" s="261">
        <v>0</v>
      </c>
      <c r="X41" s="267">
        <v>1</v>
      </c>
      <c r="Y41" s="263">
        <v>59</v>
      </c>
      <c r="Z41" s="330">
        <f>+SUM(Tabla13456678[[#This Row],[FITO KGR. DECOMISADO]:[ACUI KGR. DECOMISADO]])</f>
        <v>98.25</v>
      </c>
      <c r="AA41" s="268">
        <v>1</v>
      </c>
      <c r="AB41" s="29"/>
      <c r="AC41" s="29" t="s">
        <v>41</v>
      </c>
      <c r="AD41" s="43" t="s">
        <v>451</v>
      </c>
      <c r="AE41" s="36"/>
      <c r="AF41" s="36"/>
      <c r="AG41" s="36"/>
      <c r="AH41" s="36"/>
    </row>
    <row r="42" spans="1:34" ht="114.75" customHeight="1" x14ac:dyDescent="0.25">
      <c r="A42" s="29" t="s">
        <v>34</v>
      </c>
      <c r="B42" s="29" t="s">
        <v>228</v>
      </c>
      <c r="C42" s="334" t="s">
        <v>239</v>
      </c>
      <c r="D42" s="292" t="s">
        <v>249</v>
      </c>
      <c r="E42" s="29" t="s">
        <v>249</v>
      </c>
      <c r="F42" s="29" t="s">
        <v>250</v>
      </c>
      <c r="G42" s="266">
        <v>43250</v>
      </c>
      <c r="H42" s="29" t="s">
        <v>251</v>
      </c>
      <c r="I42" s="29" t="s">
        <v>133</v>
      </c>
      <c r="J42" s="266">
        <v>44067</v>
      </c>
      <c r="K42" s="266">
        <v>44067</v>
      </c>
      <c r="L42" s="29" t="s">
        <v>252</v>
      </c>
      <c r="M42" s="249">
        <f t="shared" ca="1" si="0"/>
        <v>6</v>
      </c>
      <c r="N42" s="249">
        <f t="shared" ca="1" si="2"/>
        <v>4</v>
      </c>
      <c r="O42" s="249">
        <f t="shared" ca="1" si="2"/>
        <v>4</v>
      </c>
      <c r="P42" s="260">
        <v>0</v>
      </c>
      <c r="Q42" s="260"/>
      <c r="R42" s="260"/>
      <c r="S42" s="260"/>
      <c r="T42" s="261">
        <v>0</v>
      </c>
      <c r="U42" s="261">
        <v>0</v>
      </c>
      <c r="V42" s="261">
        <v>0</v>
      </c>
      <c r="W42" s="261">
        <v>0</v>
      </c>
      <c r="X42" s="267">
        <v>0</v>
      </c>
      <c r="Y42" s="263">
        <v>0</v>
      </c>
      <c r="Z42" s="330">
        <f>+SUM(Tabla13456678[[#This Row],[FITO KGR. DECOMISADO]:[ACUI KGR. DECOMISADO]])</f>
        <v>0</v>
      </c>
      <c r="AA42" s="268">
        <v>1</v>
      </c>
      <c r="AB42" s="29" t="s">
        <v>82</v>
      </c>
      <c r="AC42" s="29" t="s">
        <v>41</v>
      </c>
      <c r="AD42" s="167" t="s">
        <v>452</v>
      </c>
      <c r="AE42" s="36"/>
      <c r="AF42" s="36"/>
      <c r="AG42" s="36"/>
      <c r="AH42" s="36"/>
    </row>
    <row r="43" spans="1:34" ht="114.75" customHeight="1" x14ac:dyDescent="0.25">
      <c r="A43" s="12" t="s">
        <v>34</v>
      </c>
      <c r="B43" s="29" t="s">
        <v>253</v>
      </c>
      <c r="C43" s="333" t="s">
        <v>254</v>
      </c>
      <c r="D43" s="29" t="s">
        <v>255</v>
      </c>
      <c r="E43" s="40" t="s">
        <v>255</v>
      </c>
      <c r="F43" s="29" t="s">
        <v>256</v>
      </c>
      <c r="G43" s="266">
        <v>41579</v>
      </c>
      <c r="H43" s="29" t="s">
        <v>257</v>
      </c>
      <c r="I43" s="29" t="s">
        <v>55</v>
      </c>
      <c r="J43" s="266">
        <v>42198</v>
      </c>
      <c r="K43" s="266">
        <v>44098</v>
      </c>
      <c r="L43" s="29" t="s">
        <v>258</v>
      </c>
      <c r="M43" s="249">
        <f t="shared" ca="1" si="0"/>
        <v>11</v>
      </c>
      <c r="N43" s="249">
        <f t="shared" ca="1" si="2"/>
        <v>9</v>
      </c>
      <c r="O43" s="249">
        <f t="shared" ca="1" si="2"/>
        <v>4</v>
      </c>
      <c r="P43" s="327">
        <v>46</v>
      </c>
      <c r="Q43" s="327">
        <v>41</v>
      </c>
      <c r="R43" s="327">
        <v>5</v>
      </c>
      <c r="S43" s="327">
        <v>0</v>
      </c>
      <c r="T43" s="327">
        <v>23.5</v>
      </c>
      <c r="U43" s="327">
        <v>6.1</v>
      </c>
      <c r="V43" s="327">
        <v>0</v>
      </c>
      <c r="W43" s="327">
        <v>0</v>
      </c>
      <c r="X43" s="328">
        <v>1</v>
      </c>
      <c r="Y43" s="327">
        <v>46</v>
      </c>
      <c r="Z43" s="330">
        <f>+SUM(Tabla13456678[[#This Row],[FITO KGR. DECOMISADO]:[ACUI KGR. DECOMISADO]])</f>
        <v>29.6</v>
      </c>
      <c r="AA43" s="268">
        <v>1</v>
      </c>
      <c r="AB43" s="29" t="s">
        <v>162</v>
      </c>
      <c r="AC43" s="29" t="s">
        <v>41</v>
      </c>
      <c r="AD43" s="43"/>
      <c r="AE43" s="36"/>
      <c r="AF43" s="36"/>
      <c r="AG43" s="36"/>
      <c r="AH43" s="36"/>
    </row>
    <row r="44" spans="1:34" ht="114.75" customHeight="1" x14ac:dyDescent="0.25">
      <c r="A44" s="29" t="s">
        <v>34</v>
      </c>
      <c r="B44" s="12" t="s">
        <v>259</v>
      </c>
      <c r="C44" s="317" t="s">
        <v>260</v>
      </c>
      <c r="D44" s="12" t="s">
        <v>261</v>
      </c>
      <c r="E44" s="12" t="s">
        <v>261</v>
      </c>
      <c r="F44" s="12" t="s">
        <v>194</v>
      </c>
      <c r="G44" s="248">
        <v>42647</v>
      </c>
      <c r="H44" s="12" t="s">
        <v>262</v>
      </c>
      <c r="I44" s="12" t="s">
        <v>263</v>
      </c>
      <c r="J44" s="248">
        <v>43451</v>
      </c>
      <c r="K44" s="248">
        <v>43451</v>
      </c>
      <c r="L44" s="12" t="s">
        <v>264</v>
      </c>
      <c r="M44" s="249">
        <f t="shared" ca="1" si="0"/>
        <v>8</v>
      </c>
      <c r="N44" s="249">
        <f t="shared" ca="1" si="2"/>
        <v>6</v>
      </c>
      <c r="O44" s="249">
        <f t="shared" ca="1" si="2"/>
        <v>6</v>
      </c>
      <c r="P44" s="282">
        <v>199</v>
      </c>
      <c r="Q44" s="282">
        <v>62</v>
      </c>
      <c r="R44" s="282">
        <v>137</v>
      </c>
      <c r="S44" s="282">
        <v>0</v>
      </c>
      <c r="T44" s="283">
        <v>0</v>
      </c>
      <c r="U44" s="283">
        <v>50.790000000000013</v>
      </c>
      <c r="V44" s="283">
        <v>0</v>
      </c>
      <c r="W44" s="283">
        <v>0</v>
      </c>
      <c r="X44" s="284">
        <v>1</v>
      </c>
      <c r="Y44" s="285">
        <v>199</v>
      </c>
      <c r="Z44" s="330">
        <f>+SUM(Tabla13456678[[#This Row],[FITO KGR. DECOMISADO]:[ACUI KGR. DECOMISADO]])</f>
        <v>50.790000000000013</v>
      </c>
      <c r="AA44" s="254">
        <v>1</v>
      </c>
      <c r="AB44" s="12" t="s">
        <v>162</v>
      </c>
      <c r="AC44" s="12" t="s">
        <v>41</v>
      </c>
      <c r="AD44" s="19"/>
      <c r="AE44" s="20"/>
      <c r="AF44" s="20"/>
      <c r="AG44" s="20"/>
      <c r="AH44" s="20"/>
    </row>
    <row r="45" spans="1:34" ht="114.75" customHeight="1" x14ac:dyDescent="0.25">
      <c r="A45" s="29" t="s">
        <v>34</v>
      </c>
      <c r="B45" s="29" t="s">
        <v>259</v>
      </c>
      <c r="C45" s="335" t="s">
        <v>260</v>
      </c>
      <c r="D45" s="29" t="s">
        <v>265</v>
      </c>
      <c r="E45" s="29" t="s">
        <v>265</v>
      </c>
      <c r="F45" s="29" t="s">
        <v>152</v>
      </c>
      <c r="G45" s="266">
        <v>44056</v>
      </c>
      <c r="H45" s="29" t="s">
        <v>266</v>
      </c>
      <c r="I45" s="29" t="s">
        <v>55</v>
      </c>
      <c r="J45" s="266">
        <v>44515</v>
      </c>
      <c r="K45" s="266">
        <v>44515</v>
      </c>
      <c r="L45" s="29" t="s">
        <v>267</v>
      </c>
      <c r="M45" s="249">
        <f t="shared" ca="1" si="0"/>
        <v>4</v>
      </c>
      <c r="N45" s="249">
        <f t="shared" ca="1" si="2"/>
        <v>3</v>
      </c>
      <c r="O45" s="249">
        <f t="shared" ca="1" si="2"/>
        <v>3</v>
      </c>
      <c r="P45" s="260">
        <v>10</v>
      </c>
      <c r="Q45" s="260">
        <v>3</v>
      </c>
      <c r="R45" s="260">
        <v>6</v>
      </c>
      <c r="S45" s="260">
        <v>1</v>
      </c>
      <c r="T45" s="261">
        <v>0.2</v>
      </c>
      <c r="U45" s="261">
        <v>4.5199999999999996</v>
      </c>
      <c r="V45" s="261">
        <v>0.47</v>
      </c>
      <c r="W45" s="261">
        <v>6</v>
      </c>
      <c r="X45" s="267">
        <v>0.625</v>
      </c>
      <c r="Y45" s="263">
        <v>16</v>
      </c>
      <c r="Z45" s="330">
        <f>+SUM(Tabla13456678[[#This Row],[FITO KGR. DECOMISADO]:[ACUI KGR. DECOMISADO]])</f>
        <v>5.1899999999999995</v>
      </c>
      <c r="AA45" s="268">
        <v>1</v>
      </c>
      <c r="AB45" s="29" t="s">
        <v>162</v>
      </c>
      <c r="AC45" s="29" t="s">
        <v>41</v>
      </c>
      <c r="AD45" s="43"/>
      <c r="AE45" s="36"/>
      <c r="AF45" s="36"/>
      <c r="AG45" s="36"/>
      <c r="AH45" s="36"/>
    </row>
    <row r="46" spans="1:34" ht="114.75" customHeight="1" x14ac:dyDescent="0.25">
      <c r="A46" s="29" t="s">
        <v>34</v>
      </c>
      <c r="B46" s="29" t="s">
        <v>268</v>
      </c>
      <c r="C46" s="335" t="s">
        <v>269</v>
      </c>
      <c r="D46" s="292" t="s">
        <v>270</v>
      </c>
      <c r="E46" s="29" t="s">
        <v>270</v>
      </c>
      <c r="F46" s="29" t="s">
        <v>271</v>
      </c>
      <c r="G46" s="266">
        <v>42955</v>
      </c>
      <c r="H46" s="29" t="s">
        <v>272</v>
      </c>
      <c r="I46" s="29" t="s">
        <v>127</v>
      </c>
      <c r="J46" s="266">
        <v>43773</v>
      </c>
      <c r="K46" s="266">
        <v>44088</v>
      </c>
      <c r="L46" s="29" t="s">
        <v>273</v>
      </c>
      <c r="M46" s="249">
        <f t="shared" ca="1" si="0"/>
        <v>7</v>
      </c>
      <c r="N46" s="249">
        <f t="shared" ca="1" si="2"/>
        <v>5</v>
      </c>
      <c r="O46" s="249">
        <f t="shared" ca="1" si="2"/>
        <v>4</v>
      </c>
      <c r="P46" s="260">
        <v>0</v>
      </c>
      <c r="Q46" s="260">
        <v>0</v>
      </c>
      <c r="R46" s="260">
        <v>0</v>
      </c>
      <c r="S46" s="260">
        <v>0</v>
      </c>
      <c r="T46" s="261">
        <v>0</v>
      </c>
      <c r="U46" s="261">
        <v>0</v>
      </c>
      <c r="V46" s="261">
        <v>0</v>
      </c>
      <c r="W46" s="261">
        <v>0</v>
      </c>
      <c r="X46" s="267" t="e">
        <v>#DIV/0!</v>
      </c>
      <c r="Y46" s="263">
        <v>0</v>
      </c>
      <c r="Z46" s="330">
        <f>+SUM(Tabla13456678[[#This Row],[FITO KGR. DECOMISADO]:[ACUI KGR. DECOMISADO]])</f>
        <v>0</v>
      </c>
      <c r="AA46" s="268">
        <v>0.93571428571428572</v>
      </c>
      <c r="AB46" s="29" t="s">
        <v>162</v>
      </c>
      <c r="AC46" s="29" t="s">
        <v>41</v>
      </c>
      <c r="AD46" s="227" t="s">
        <v>463</v>
      </c>
      <c r="AE46" s="36"/>
      <c r="AF46" s="36"/>
      <c r="AG46" s="36"/>
      <c r="AH46" s="36"/>
    </row>
    <row r="47" spans="1:34" ht="114.75" customHeight="1" x14ac:dyDescent="0.25">
      <c r="A47" s="294" t="s">
        <v>34</v>
      </c>
      <c r="B47" s="294" t="s">
        <v>268</v>
      </c>
      <c r="C47" s="294" t="s">
        <v>269</v>
      </c>
      <c r="D47" s="294" t="s">
        <v>274</v>
      </c>
      <c r="E47" s="257"/>
      <c r="F47" s="294" t="s">
        <v>275</v>
      </c>
      <c r="G47" s="295">
        <v>42827</v>
      </c>
      <c r="H47" s="29" t="s">
        <v>195</v>
      </c>
      <c r="I47" s="29" t="s">
        <v>196</v>
      </c>
      <c r="J47" s="266">
        <v>43451</v>
      </c>
      <c r="K47" s="266">
        <v>44900</v>
      </c>
      <c r="L47" s="29" t="s">
        <v>276</v>
      </c>
      <c r="M47" s="249">
        <f t="shared" ca="1" si="0"/>
        <v>7</v>
      </c>
      <c r="N47" s="249">
        <f t="shared" ca="1" si="2"/>
        <v>6</v>
      </c>
      <c r="O47" s="249">
        <f t="shared" ca="1" si="2"/>
        <v>2</v>
      </c>
      <c r="P47" s="260">
        <v>13</v>
      </c>
      <c r="Q47" s="260">
        <v>13</v>
      </c>
      <c r="R47" s="260">
        <v>0</v>
      </c>
      <c r="S47" s="260">
        <v>0</v>
      </c>
      <c r="T47" s="261">
        <v>2.6</v>
      </c>
      <c r="U47" s="261">
        <v>0</v>
      </c>
      <c r="V47" s="261">
        <v>0</v>
      </c>
      <c r="W47" s="261">
        <v>0</v>
      </c>
      <c r="X47" s="262">
        <v>1</v>
      </c>
      <c r="Y47" s="263">
        <v>13</v>
      </c>
      <c r="Z47" s="331">
        <f>+SUM(Tabla13456678[[#This Row],[FITO KGR. DECOMISADO]:[ACUI KGR. DECOMISADO]])</f>
        <v>2.6</v>
      </c>
      <c r="AA47" s="265"/>
      <c r="AB47" s="265"/>
      <c r="AC47" s="265"/>
      <c r="AD47" s="35"/>
      <c r="AE47" s="36"/>
      <c r="AF47" s="36"/>
      <c r="AG47" s="36"/>
      <c r="AH47" s="36"/>
    </row>
    <row r="48" spans="1:34" ht="114.75" customHeight="1" x14ac:dyDescent="0.25">
      <c r="A48" s="12" t="s">
        <v>34</v>
      </c>
      <c r="B48" s="12" t="s">
        <v>277</v>
      </c>
      <c r="C48" s="333" t="s">
        <v>278</v>
      </c>
      <c r="D48" s="12" t="s">
        <v>279</v>
      </c>
      <c r="E48" s="12" t="s">
        <v>279</v>
      </c>
      <c r="F48" s="12" t="s">
        <v>188</v>
      </c>
      <c r="G48" s="248">
        <v>41395</v>
      </c>
      <c r="H48" s="12" t="s">
        <v>280</v>
      </c>
      <c r="I48" s="12" t="s">
        <v>55</v>
      </c>
      <c r="J48" s="248">
        <v>42723</v>
      </c>
      <c r="K48" s="248">
        <v>42723</v>
      </c>
      <c r="L48" s="12" t="s">
        <v>281</v>
      </c>
      <c r="M48" s="249">
        <f t="shared" ca="1" si="0"/>
        <v>11</v>
      </c>
      <c r="N48" s="249">
        <f t="shared" ca="1" si="2"/>
        <v>8</v>
      </c>
      <c r="O48" s="249">
        <f t="shared" ca="1" si="2"/>
        <v>8</v>
      </c>
      <c r="P48" s="213">
        <v>0</v>
      </c>
      <c r="Q48" s="213">
        <v>0</v>
      </c>
      <c r="R48" s="213">
        <v>0</v>
      </c>
      <c r="S48" s="213">
        <v>0</v>
      </c>
      <c r="T48" s="213">
        <v>0</v>
      </c>
      <c r="U48" s="213">
        <v>0</v>
      </c>
      <c r="V48" s="213">
        <v>0</v>
      </c>
      <c r="W48" s="213">
        <v>0</v>
      </c>
      <c r="X48" s="216" t="e">
        <v>#DIV/0!</v>
      </c>
      <c r="Y48" s="213">
        <v>0</v>
      </c>
      <c r="Z48" s="330">
        <f>+SUM(Tabla13456678[[#This Row],[FITO KGR. DECOMISADO]:[ACUI KGR. DECOMISADO]])</f>
        <v>0</v>
      </c>
      <c r="AA48" s="254">
        <v>0.93813131313131315</v>
      </c>
      <c r="AB48" s="12" t="s">
        <v>162</v>
      </c>
      <c r="AC48" s="12" t="s">
        <v>41</v>
      </c>
      <c r="AD48" s="19" t="s">
        <v>463</v>
      </c>
      <c r="AE48" s="20"/>
      <c r="AF48" s="20"/>
      <c r="AG48" s="20"/>
      <c r="AH48" s="20"/>
    </row>
    <row r="49" spans="1:34" ht="114.75" customHeight="1" x14ac:dyDescent="0.25">
      <c r="A49" s="29" t="s">
        <v>34</v>
      </c>
      <c r="B49" s="29" t="s">
        <v>277</v>
      </c>
      <c r="C49" s="333" t="s">
        <v>278</v>
      </c>
      <c r="D49" s="29" t="s">
        <v>282</v>
      </c>
      <c r="E49" s="29" t="s">
        <v>282</v>
      </c>
      <c r="F49" s="29" t="s">
        <v>283</v>
      </c>
      <c r="G49" s="266">
        <v>41395</v>
      </c>
      <c r="H49" s="29" t="s">
        <v>284</v>
      </c>
      <c r="I49" s="29" t="s">
        <v>55</v>
      </c>
      <c r="J49" s="266">
        <v>42646</v>
      </c>
      <c r="K49" s="266">
        <v>42646</v>
      </c>
      <c r="L49" s="29" t="s">
        <v>285</v>
      </c>
      <c r="M49" s="249">
        <f t="shared" ca="1" si="0"/>
        <v>11</v>
      </c>
      <c r="N49" s="249">
        <f t="shared" ca="1" si="2"/>
        <v>8</v>
      </c>
      <c r="O49" s="249">
        <f t="shared" ca="1" si="2"/>
        <v>8</v>
      </c>
      <c r="P49" s="213">
        <v>263</v>
      </c>
      <c r="Q49" s="213">
        <v>128</v>
      </c>
      <c r="R49" s="213">
        <v>135</v>
      </c>
      <c r="S49" s="213">
        <v>0</v>
      </c>
      <c r="T49" s="213">
        <v>32.690000000000005</v>
      </c>
      <c r="U49" s="213">
        <v>36.28</v>
      </c>
      <c r="V49" s="213">
        <v>0</v>
      </c>
      <c r="W49" s="213">
        <v>61</v>
      </c>
      <c r="X49" s="216">
        <v>0.81172839506172845</v>
      </c>
      <c r="Y49" s="213">
        <v>324</v>
      </c>
      <c r="Z49" s="330">
        <f>+SUM(Tabla13456678[[#This Row],[FITO KGR. DECOMISADO]:[ACUI KGR. DECOMISADO]])</f>
        <v>68.97</v>
      </c>
      <c r="AA49" s="268">
        <v>0.90180878552971577</v>
      </c>
      <c r="AB49" s="29" t="s">
        <v>82</v>
      </c>
      <c r="AC49" s="29" t="s">
        <v>82</v>
      </c>
      <c r="AD49" s="43" t="s">
        <v>286</v>
      </c>
      <c r="AE49" s="36"/>
      <c r="AF49" s="36"/>
      <c r="AG49" s="36"/>
      <c r="AH49" s="36"/>
    </row>
    <row r="50" spans="1:34" s="289" customFormat="1" ht="114.75" customHeight="1" x14ac:dyDescent="0.25">
      <c r="A50" s="12" t="s">
        <v>34</v>
      </c>
      <c r="B50" s="29" t="s">
        <v>277</v>
      </c>
      <c r="C50" s="333" t="s">
        <v>278</v>
      </c>
      <c r="D50" s="29" t="s">
        <v>287</v>
      </c>
      <c r="E50" s="29" t="s">
        <v>287</v>
      </c>
      <c r="F50" s="29" t="s">
        <v>188</v>
      </c>
      <c r="G50" s="266">
        <v>41881</v>
      </c>
      <c r="H50" s="29" t="s">
        <v>288</v>
      </c>
      <c r="I50" s="29" t="s">
        <v>95</v>
      </c>
      <c r="J50" s="266">
        <v>42723</v>
      </c>
      <c r="K50" s="266">
        <v>42723</v>
      </c>
      <c r="L50" s="29" t="s">
        <v>289</v>
      </c>
      <c r="M50" s="249">
        <f t="shared" ca="1" si="0"/>
        <v>10</v>
      </c>
      <c r="N50" s="249">
        <f t="shared" ca="1" si="2"/>
        <v>8</v>
      </c>
      <c r="O50" s="249">
        <f t="shared" ca="1" si="2"/>
        <v>8</v>
      </c>
      <c r="P50" s="213">
        <v>593</v>
      </c>
      <c r="Q50" s="213">
        <v>290</v>
      </c>
      <c r="R50" s="213">
        <v>299</v>
      </c>
      <c r="S50" s="213">
        <v>4</v>
      </c>
      <c r="T50" s="213">
        <v>110.99999999999997</v>
      </c>
      <c r="U50" s="213">
        <v>109.29000000000003</v>
      </c>
      <c r="V50" s="213">
        <v>0</v>
      </c>
      <c r="W50" s="213">
        <v>111</v>
      </c>
      <c r="X50" s="216">
        <v>0.84232954545454541</v>
      </c>
      <c r="Y50" s="213">
        <v>704</v>
      </c>
      <c r="Z50" s="330">
        <f>+SUM(Tabla13456678[[#This Row],[FITO KGR. DECOMISADO]:[ACUI KGR. DECOMISADO]])</f>
        <v>220.29000000000002</v>
      </c>
      <c r="AA50" s="268">
        <v>0.88526211671612265</v>
      </c>
      <c r="AB50" s="29" t="s">
        <v>162</v>
      </c>
      <c r="AC50" s="29" t="s">
        <v>41</v>
      </c>
      <c r="AD50" s="43"/>
      <c r="AE50" s="36"/>
      <c r="AF50" s="36"/>
      <c r="AG50" s="36"/>
      <c r="AH50" s="36"/>
    </row>
    <row r="51" spans="1:34" ht="114.75" customHeight="1" x14ac:dyDescent="0.25">
      <c r="A51" s="29" t="s">
        <v>34</v>
      </c>
      <c r="B51" s="29" t="s">
        <v>277</v>
      </c>
      <c r="C51" s="333" t="s">
        <v>278</v>
      </c>
      <c r="D51" s="29" t="s">
        <v>290</v>
      </c>
      <c r="E51" s="29" t="s">
        <v>290</v>
      </c>
      <c r="F51" s="29" t="s">
        <v>188</v>
      </c>
      <c r="G51" s="266">
        <v>41698</v>
      </c>
      <c r="H51" s="29" t="s">
        <v>291</v>
      </c>
      <c r="I51" s="29" t="s">
        <v>207</v>
      </c>
      <c r="J51" s="266">
        <v>42720</v>
      </c>
      <c r="K51" s="266">
        <v>43893</v>
      </c>
      <c r="L51" s="29" t="s">
        <v>292</v>
      </c>
      <c r="M51" s="249">
        <f t="shared" ca="1" si="0"/>
        <v>10</v>
      </c>
      <c r="N51" s="249">
        <f t="shared" ca="1" si="2"/>
        <v>8</v>
      </c>
      <c r="O51" s="249">
        <f t="shared" ca="1" si="2"/>
        <v>4</v>
      </c>
      <c r="P51" s="213">
        <v>297</v>
      </c>
      <c r="Q51" s="213">
        <v>128</v>
      </c>
      <c r="R51" s="213">
        <v>164</v>
      </c>
      <c r="S51" s="213">
        <v>5</v>
      </c>
      <c r="T51" s="213">
        <v>47.679999999999971</v>
      </c>
      <c r="U51" s="213">
        <v>61.84</v>
      </c>
      <c r="V51" s="213">
        <v>0</v>
      </c>
      <c r="W51" s="213">
        <v>60</v>
      </c>
      <c r="X51" s="216">
        <v>0.83193277310924374</v>
      </c>
      <c r="Y51" s="213">
        <v>357</v>
      </c>
      <c r="Z51" s="330">
        <f>+SUM(Tabla13456678[[#This Row],[FITO KGR. DECOMISADO]:[ACUI KGR. DECOMISADO]])</f>
        <v>109.51999999999998</v>
      </c>
      <c r="AA51" s="268">
        <v>0.8231292517006803</v>
      </c>
      <c r="AB51" s="29" t="s">
        <v>162</v>
      </c>
      <c r="AC51" s="29" t="s">
        <v>293</v>
      </c>
      <c r="AD51" s="43" t="s">
        <v>294</v>
      </c>
      <c r="AE51" s="36"/>
      <c r="AF51" s="36"/>
      <c r="AG51" s="36"/>
      <c r="AH51" s="36"/>
    </row>
    <row r="52" spans="1:34" ht="114.75" customHeight="1" x14ac:dyDescent="0.25">
      <c r="A52" s="12" t="s">
        <v>34</v>
      </c>
      <c r="B52" s="12" t="s">
        <v>277</v>
      </c>
      <c r="C52" s="333" t="s">
        <v>278</v>
      </c>
      <c r="D52" s="12" t="s">
        <v>295</v>
      </c>
      <c r="E52" s="12" t="s">
        <v>295</v>
      </c>
      <c r="F52" s="12" t="s">
        <v>296</v>
      </c>
      <c r="G52" s="266">
        <v>42174</v>
      </c>
      <c r="H52" s="12" t="s">
        <v>297</v>
      </c>
      <c r="I52" s="12" t="s">
        <v>263</v>
      </c>
      <c r="J52" s="248">
        <v>43017</v>
      </c>
      <c r="K52" s="248">
        <v>43612</v>
      </c>
      <c r="L52" s="12" t="s">
        <v>298</v>
      </c>
      <c r="M52" s="249">
        <f t="shared" ca="1" si="0"/>
        <v>9</v>
      </c>
      <c r="N52" s="249">
        <f t="shared" ca="1" si="2"/>
        <v>7</v>
      </c>
      <c r="O52" s="249">
        <f t="shared" ca="1" si="2"/>
        <v>5</v>
      </c>
      <c r="P52" s="325">
        <v>455</v>
      </c>
      <c r="Q52" s="325">
        <v>230</v>
      </c>
      <c r="R52" s="325">
        <v>223</v>
      </c>
      <c r="S52" s="325">
        <v>2</v>
      </c>
      <c r="T52" s="325">
        <v>70.160000000000025</v>
      </c>
      <c r="U52" s="325">
        <v>62.229999999999983</v>
      </c>
      <c r="V52" s="325">
        <v>0</v>
      </c>
      <c r="W52" s="325">
        <v>109</v>
      </c>
      <c r="X52" s="326">
        <v>0.80673758865248224</v>
      </c>
      <c r="Y52" s="325">
        <v>564</v>
      </c>
      <c r="Z52" s="330">
        <f>+SUM(Tabla13456678[[#This Row],[FITO KGR. DECOMISADO]:[ACUI KGR. DECOMISADO]])</f>
        <v>132.39000000000001</v>
      </c>
      <c r="AA52" s="254">
        <v>0.87920792079207921</v>
      </c>
      <c r="AB52" s="12" t="s">
        <v>82</v>
      </c>
      <c r="AC52" s="12" t="s">
        <v>82</v>
      </c>
      <c r="AD52" s="19" t="s">
        <v>91</v>
      </c>
      <c r="AE52" s="20"/>
      <c r="AF52" s="20"/>
      <c r="AG52" s="20"/>
      <c r="AH52" s="20"/>
    </row>
    <row r="53" spans="1:34" ht="114.75" customHeight="1" x14ac:dyDescent="0.25">
      <c r="A53" s="29" t="s">
        <v>34</v>
      </c>
      <c r="B53" s="29" t="s">
        <v>277</v>
      </c>
      <c r="C53" s="333" t="s">
        <v>278</v>
      </c>
      <c r="D53" s="29" t="s">
        <v>299</v>
      </c>
      <c r="E53" s="29" t="s">
        <v>299</v>
      </c>
      <c r="F53" s="29" t="s">
        <v>131</v>
      </c>
      <c r="G53" s="266">
        <v>42385</v>
      </c>
      <c r="H53" s="29" t="s">
        <v>300</v>
      </c>
      <c r="I53" s="29" t="s">
        <v>127</v>
      </c>
      <c r="J53" s="266">
        <v>43234</v>
      </c>
      <c r="K53" s="266">
        <v>43234</v>
      </c>
      <c r="L53" s="29" t="s">
        <v>301</v>
      </c>
      <c r="M53" s="249">
        <f t="shared" ca="1" si="0"/>
        <v>8</v>
      </c>
      <c r="N53" s="249">
        <f t="shared" ca="1" si="2"/>
        <v>6</v>
      </c>
      <c r="O53" s="249">
        <f t="shared" ca="1" si="2"/>
        <v>6</v>
      </c>
      <c r="P53" s="327">
        <v>719</v>
      </c>
      <c r="Q53" s="327">
        <v>312</v>
      </c>
      <c r="R53" s="327">
        <v>406</v>
      </c>
      <c r="S53" s="327">
        <v>1</v>
      </c>
      <c r="T53" s="327">
        <v>126.11999999999993</v>
      </c>
      <c r="U53" s="327">
        <v>141.39999999999998</v>
      </c>
      <c r="V53" s="327">
        <v>0</v>
      </c>
      <c r="W53" s="327">
        <v>146</v>
      </c>
      <c r="X53" s="328">
        <v>0.83121387283236992</v>
      </c>
      <c r="Y53" s="327">
        <v>865</v>
      </c>
      <c r="Z53" s="330">
        <f>+SUM(Tabla13456678[[#This Row],[FITO KGR. DECOMISADO]:[ACUI KGR. DECOMISADO]])</f>
        <v>267.51999999999992</v>
      </c>
      <c r="AA53" s="268">
        <v>0.86270022883295194</v>
      </c>
      <c r="AB53" s="29" t="s">
        <v>162</v>
      </c>
      <c r="AC53" s="29" t="s">
        <v>41</v>
      </c>
      <c r="AD53" s="43"/>
      <c r="AE53" s="36"/>
      <c r="AF53" s="36"/>
      <c r="AG53" s="36"/>
      <c r="AH53" s="36"/>
    </row>
    <row r="54" spans="1:34" ht="114.75" customHeight="1" x14ac:dyDescent="0.25">
      <c r="A54" s="29" t="s">
        <v>34</v>
      </c>
      <c r="B54" s="12" t="s">
        <v>277</v>
      </c>
      <c r="C54" s="333" t="s">
        <v>278</v>
      </c>
      <c r="D54" s="12" t="s">
        <v>302</v>
      </c>
      <c r="E54" s="12" t="s">
        <v>302</v>
      </c>
      <c r="F54" s="12" t="s">
        <v>303</v>
      </c>
      <c r="G54" s="266">
        <v>42820</v>
      </c>
      <c r="H54" s="12" t="s">
        <v>304</v>
      </c>
      <c r="I54" s="12" t="s">
        <v>305</v>
      </c>
      <c r="J54" s="248">
        <v>43448</v>
      </c>
      <c r="K54" s="248">
        <v>43773</v>
      </c>
      <c r="L54" s="12" t="s">
        <v>306</v>
      </c>
      <c r="M54" s="249">
        <f t="shared" ca="1" si="0"/>
        <v>7</v>
      </c>
      <c r="N54" s="249">
        <f t="shared" ca="1" si="2"/>
        <v>6</v>
      </c>
      <c r="O54" s="249">
        <f t="shared" ca="1" si="2"/>
        <v>5</v>
      </c>
      <c r="P54" s="325">
        <v>272</v>
      </c>
      <c r="Q54" s="325">
        <v>105</v>
      </c>
      <c r="R54" s="325">
        <v>164</v>
      </c>
      <c r="S54" s="325">
        <v>3</v>
      </c>
      <c r="T54" s="325">
        <v>31.169999999999998</v>
      </c>
      <c r="U54" s="325">
        <v>60.110000000000014</v>
      </c>
      <c r="V54" s="325">
        <v>0</v>
      </c>
      <c r="W54" s="325">
        <v>65</v>
      </c>
      <c r="X54" s="326">
        <v>0.80712166172106825</v>
      </c>
      <c r="Y54" s="325">
        <v>337</v>
      </c>
      <c r="Z54" s="330">
        <f>+SUM(Tabla13456678[[#This Row],[FITO KGR. DECOMISADO]:[ACUI KGR. DECOMISADO]])</f>
        <v>91.280000000000015</v>
      </c>
      <c r="AA54" s="254">
        <v>0.85483870967741937</v>
      </c>
      <c r="AB54" s="12"/>
      <c r="AC54" s="12" t="s">
        <v>41</v>
      </c>
      <c r="AD54" s="19"/>
      <c r="AE54" s="20"/>
      <c r="AF54" s="20"/>
      <c r="AG54" s="20"/>
      <c r="AH54" s="20"/>
    </row>
    <row r="55" spans="1:34" ht="114.75" customHeight="1" x14ac:dyDescent="0.25">
      <c r="A55" s="29" t="s">
        <v>34</v>
      </c>
      <c r="B55" s="12" t="s">
        <v>277</v>
      </c>
      <c r="C55" s="333" t="s">
        <v>278</v>
      </c>
      <c r="D55" s="12" t="s">
        <v>307</v>
      </c>
      <c r="E55" s="12" t="s">
        <v>307</v>
      </c>
      <c r="F55" s="12" t="s">
        <v>308</v>
      </c>
      <c r="G55" s="266">
        <v>42667</v>
      </c>
      <c r="H55" s="12" t="s">
        <v>309</v>
      </c>
      <c r="I55" s="12" t="s">
        <v>55</v>
      </c>
      <c r="J55" s="248">
        <v>43612</v>
      </c>
      <c r="K55" s="248">
        <v>44515</v>
      </c>
      <c r="L55" s="12" t="s">
        <v>310</v>
      </c>
      <c r="M55" s="249">
        <f t="shared" ca="1" si="0"/>
        <v>8</v>
      </c>
      <c r="N55" s="249">
        <f t="shared" ca="1" si="2"/>
        <v>5</v>
      </c>
      <c r="O55" s="249">
        <f t="shared" ca="1" si="2"/>
        <v>3</v>
      </c>
      <c r="P55" s="325">
        <v>1088</v>
      </c>
      <c r="Q55" s="325">
        <v>507</v>
      </c>
      <c r="R55" s="325">
        <v>564</v>
      </c>
      <c r="S55" s="325">
        <v>17</v>
      </c>
      <c r="T55" s="325">
        <v>165.94999999999987</v>
      </c>
      <c r="U55" s="325">
        <v>177.61999999999998</v>
      </c>
      <c r="V55" s="325">
        <v>1.01</v>
      </c>
      <c r="W55" s="325">
        <v>210</v>
      </c>
      <c r="X55" s="326">
        <v>0.83821263482280428</v>
      </c>
      <c r="Y55" s="325">
        <v>1298</v>
      </c>
      <c r="Z55" s="330">
        <f>+SUM(Tabla13456678[[#This Row],[FITO KGR. DECOMISADO]:[ACUI KGR. DECOMISADO]])</f>
        <v>344.57999999999981</v>
      </c>
      <c r="AA55" s="254">
        <v>0.87354409317803661</v>
      </c>
      <c r="AB55" s="12" t="s">
        <v>162</v>
      </c>
      <c r="AC55" s="12" t="s">
        <v>82</v>
      </c>
      <c r="AD55" s="19" t="s">
        <v>311</v>
      </c>
      <c r="AE55" s="20"/>
      <c r="AF55" s="20"/>
      <c r="AG55" s="20"/>
      <c r="AH55" s="20"/>
    </row>
    <row r="56" spans="1:34" ht="114.75" customHeight="1" x14ac:dyDescent="0.25">
      <c r="A56" s="12" t="s">
        <v>34</v>
      </c>
      <c r="B56" s="29" t="s">
        <v>277</v>
      </c>
      <c r="C56" s="333" t="s">
        <v>278</v>
      </c>
      <c r="D56" s="29" t="s">
        <v>312</v>
      </c>
      <c r="E56" s="29" t="s">
        <v>312</v>
      </c>
      <c r="F56" s="29" t="s">
        <v>73</v>
      </c>
      <c r="G56" s="266">
        <v>42407</v>
      </c>
      <c r="H56" s="29" t="s">
        <v>313</v>
      </c>
      <c r="I56" s="29" t="s">
        <v>39</v>
      </c>
      <c r="J56" s="266">
        <v>43612</v>
      </c>
      <c r="K56" s="266">
        <v>43612</v>
      </c>
      <c r="L56" s="29" t="s">
        <v>314</v>
      </c>
      <c r="M56" s="249">
        <f t="shared" ca="1" si="0"/>
        <v>8</v>
      </c>
      <c r="N56" s="249">
        <f t="shared" ca="1" si="2"/>
        <v>5</v>
      </c>
      <c r="O56" s="249">
        <f t="shared" ca="1" si="2"/>
        <v>5</v>
      </c>
      <c r="P56" s="327">
        <v>229</v>
      </c>
      <c r="Q56" s="327">
        <v>118</v>
      </c>
      <c r="R56" s="327">
        <v>111</v>
      </c>
      <c r="S56" s="327">
        <v>0</v>
      </c>
      <c r="T56" s="327">
        <v>38.04000000000002</v>
      </c>
      <c r="U56" s="327">
        <v>28.68000000000001</v>
      </c>
      <c r="V56" s="327">
        <v>0</v>
      </c>
      <c r="W56" s="327">
        <v>39</v>
      </c>
      <c r="X56" s="328">
        <v>0.85447761194029848</v>
      </c>
      <c r="Y56" s="327">
        <v>268</v>
      </c>
      <c r="Z56" s="330">
        <f>+SUM(Tabla13456678[[#This Row],[FITO KGR. DECOMISADO]:[ACUI KGR. DECOMISADO]])</f>
        <v>66.720000000000027</v>
      </c>
      <c r="AA56" s="268">
        <v>0.86096256684491979</v>
      </c>
      <c r="AB56" s="29" t="s">
        <v>162</v>
      </c>
      <c r="AC56" s="29" t="s">
        <v>41</v>
      </c>
      <c r="AD56" s="43" t="s">
        <v>315</v>
      </c>
      <c r="AE56" s="36"/>
      <c r="AF56" s="36"/>
      <c r="AG56" s="36"/>
      <c r="AH56" s="36"/>
    </row>
    <row r="57" spans="1:34" ht="114.75" customHeight="1" x14ac:dyDescent="0.25">
      <c r="A57" s="29" t="s">
        <v>34</v>
      </c>
      <c r="B57" s="29" t="s">
        <v>277</v>
      </c>
      <c r="C57" s="333" t="s">
        <v>278</v>
      </c>
      <c r="D57" s="29" t="s">
        <v>316</v>
      </c>
      <c r="E57" s="29" t="s">
        <v>316</v>
      </c>
      <c r="F57" s="29" t="s">
        <v>159</v>
      </c>
      <c r="G57" s="266">
        <v>43973</v>
      </c>
      <c r="H57" s="29" t="s">
        <v>317</v>
      </c>
      <c r="I57" s="29" t="s">
        <v>55</v>
      </c>
      <c r="J57" s="266">
        <v>44375</v>
      </c>
      <c r="K57" s="266">
        <v>44375</v>
      </c>
      <c r="L57" s="29" t="s">
        <v>318</v>
      </c>
      <c r="M57" s="249">
        <f t="shared" ca="1" si="0"/>
        <v>4</v>
      </c>
      <c r="N57" s="249">
        <f t="shared" ca="1" si="2"/>
        <v>3</v>
      </c>
      <c r="O57" s="249">
        <f t="shared" ca="1" si="2"/>
        <v>3</v>
      </c>
      <c r="P57" s="327">
        <v>501</v>
      </c>
      <c r="Q57" s="327">
        <v>224</v>
      </c>
      <c r="R57" s="327">
        <v>277</v>
      </c>
      <c r="S57" s="327">
        <v>0</v>
      </c>
      <c r="T57" s="327">
        <v>78.050000000000011</v>
      </c>
      <c r="U57" s="327">
        <v>89.64</v>
      </c>
      <c r="V57" s="327">
        <v>0.8</v>
      </c>
      <c r="W57" s="327">
        <v>101</v>
      </c>
      <c r="X57" s="328">
        <v>0.83222591362126241</v>
      </c>
      <c r="Y57" s="327">
        <v>602</v>
      </c>
      <c r="Z57" s="330">
        <f>+SUM(Tabla13456678[[#This Row],[FITO KGR. DECOMISADO]:[ACUI KGR. DECOMISADO]])</f>
        <v>168.49</v>
      </c>
      <c r="AA57" s="268">
        <v>0.80403458213256485</v>
      </c>
      <c r="AB57" s="29" t="s">
        <v>162</v>
      </c>
      <c r="AC57" s="29" t="s">
        <v>41</v>
      </c>
      <c r="AD57" s="43"/>
      <c r="AE57" s="36"/>
      <c r="AF57" s="36"/>
      <c r="AG57" s="36"/>
      <c r="AH57" s="36"/>
    </row>
    <row r="58" spans="1:34" ht="114.75" customHeight="1" x14ac:dyDescent="0.25">
      <c r="A58" s="29" t="s">
        <v>34</v>
      </c>
      <c r="B58" s="29" t="s">
        <v>277</v>
      </c>
      <c r="C58" s="333" t="s">
        <v>278</v>
      </c>
      <c r="D58" s="29" t="s">
        <v>319</v>
      </c>
      <c r="E58" s="296"/>
      <c r="F58" s="48">
        <v>47</v>
      </c>
      <c r="G58" s="266">
        <v>44332</v>
      </c>
      <c r="H58" s="189" t="s">
        <v>320</v>
      </c>
      <c r="I58" s="48" t="s">
        <v>321</v>
      </c>
      <c r="J58" s="259">
        <v>44697</v>
      </c>
      <c r="K58" s="259">
        <v>44935</v>
      </c>
      <c r="L58" s="69" t="s">
        <v>322</v>
      </c>
      <c r="M58" s="249">
        <f t="shared" ca="1" si="0"/>
        <v>3</v>
      </c>
      <c r="N58" s="249">
        <f t="shared" ca="1" si="2"/>
        <v>2</v>
      </c>
      <c r="O58" s="249">
        <f t="shared" ca="1" si="2"/>
        <v>1</v>
      </c>
      <c r="P58" s="48">
        <v>469</v>
      </c>
      <c r="Q58" s="29">
        <v>221</v>
      </c>
      <c r="R58" s="29">
        <v>243</v>
      </c>
      <c r="S58" s="29">
        <v>5</v>
      </c>
      <c r="T58" s="48">
        <v>70.53000000000003</v>
      </c>
      <c r="U58" s="48">
        <v>66.890000000000015</v>
      </c>
      <c r="V58" s="48">
        <v>0</v>
      </c>
      <c r="W58" s="48">
        <v>98</v>
      </c>
      <c r="X58" s="329">
        <v>0.8271604938271605</v>
      </c>
      <c r="Y58" s="48">
        <v>567</v>
      </c>
      <c r="Z58" s="331">
        <f>+SUM(Tabla13456678[[#This Row],[FITO KGR. DECOMISADO]:[ACUI KGR. DECOMISADO]])</f>
        <v>137.42000000000004</v>
      </c>
      <c r="AA58" s="265"/>
      <c r="AB58" s="265"/>
      <c r="AC58" s="265"/>
      <c r="AD58" s="35"/>
      <c r="AE58" s="36"/>
      <c r="AF58" s="36"/>
      <c r="AG58" s="36"/>
      <c r="AH58" s="36"/>
    </row>
    <row r="59" spans="1:34" ht="114.75" customHeight="1" x14ac:dyDescent="0.25">
      <c r="A59" s="12" t="s">
        <v>34</v>
      </c>
      <c r="B59" s="12" t="s">
        <v>277</v>
      </c>
      <c r="C59" s="317" t="s">
        <v>323</v>
      </c>
      <c r="D59" s="12" t="s">
        <v>324</v>
      </c>
      <c r="E59" s="12" t="s">
        <v>324</v>
      </c>
      <c r="F59" s="12" t="s">
        <v>325</v>
      </c>
      <c r="G59" s="266">
        <v>41791</v>
      </c>
      <c r="H59" s="12" t="s">
        <v>326</v>
      </c>
      <c r="I59" s="12" t="s">
        <v>121</v>
      </c>
      <c r="J59" s="248">
        <v>42198</v>
      </c>
      <c r="K59" s="248">
        <v>43771</v>
      </c>
      <c r="L59" s="12" t="s">
        <v>327</v>
      </c>
      <c r="M59" s="249">
        <f t="shared" ca="1" si="0"/>
        <v>10</v>
      </c>
      <c r="N59" s="249">
        <f t="shared" ca="1" si="2"/>
        <v>9</v>
      </c>
      <c r="O59" s="249">
        <f t="shared" ca="1" si="2"/>
        <v>5</v>
      </c>
      <c r="P59" s="282">
        <v>877</v>
      </c>
      <c r="Q59" s="282">
        <v>726</v>
      </c>
      <c r="R59" s="282">
        <v>151</v>
      </c>
      <c r="S59" s="282">
        <v>0</v>
      </c>
      <c r="T59" s="283">
        <v>182.73</v>
      </c>
      <c r="U59" s="283">
        <v>46.419999999999995</v>
      </c>
      <c r="V59" s="283">
        <v>0</v>
      </c>
      <c r="W59" s="283">
        <v>12</v>
      </c>
      <c r="X59" s="284">
        <v>0.98650168728908882</v>
      </c>
      <c r="Y59" s="285">
        <v>889</v>
      </c>
      <c r="Z59" s="330">
        <f>+SUM(Tabla13456678[[#This Row],[FITO KGR. DECOMISADO]:[ACUI KGR. DECOMISADO]])</f>
        <v>229.14999999999998</v>
      </c>
      <c r="AA59" s="254">
        <v>0.99344262295081964</v>
      </c>
      <c r="AB59" s="12"/>
      <c r="AC59" s="12" t="s">
        <v>41</v>
      </c>
      <c r="AD59" s="19" t="s">
        <v>328</v>
      </c>
      <c r="AE59" s="20"/>
      <c r="AF59" s="20"/>
      <c r="AG59" s="20"/>
      <c r="AH59" s="20"/>
    </row>
    <row r="60" spans="1:34" ht="114.75" customHeight="1" x14ac:dyDescent="0.25">
      <c r="A60" s="29" t="s">
        <v>34</v>
      </c>
      <c r="B60" s="12" t="s">
        <v>277</v>
      </c>
      <c r="C60" s="317" t="s">
        <v>323</v>
      </c>
      <c r="D60" s="12" t="s">
        <v>329</v>
      </c>
      <c r="E60" s="12" t="s">
        <v>329</v>
      </c>
      <c r="F60" s="12" t="s">
        <v>188</v>
      </c>
      <c r="G60" s="266">
        <v>41640</v>
      </c>
      <c r="H60" s="12" t="s">
        <v>330</v>
      </c>
      <c r="I60" s="12" t="s">
        <v>89</v>
      </c>
      <c r="J60" s="248">
        <v>42723</v>
      </c>
      <c r="K60" s="248">
        <v>42723</v>
      </c>
      <c r="L60" s="12" t="s">
        <v>331</v>
      </c>
      <c r="M60" s="249">
        <f t="shared" ca="1" si="0"/>
        <v>10</v>
      </c>
      <c r="N60" s="249">
        <f t="shared" ca="1" si="2"/>
        <v>8</v>
      </c>
      <c r="O60" s="249">
        <f t="shared" ca="1" si="2"/>
        <v>8</v>
      </c>
      <c r="P60" s="282">
        <v>509</v>
      </c>
      <c r="Q60" s="282">
        <v>414</v>
      </c>
      <c r="R60" s="282">
        <v>95</v>
      </c>
      <c r="S60" s="282">
        <v>0</v>
      </c>
      <c r="T60" s="283">
        <v>113.59</v>
      </c>
      <c r="U60" s="283">
        <v>38.86</v>
      </c>
      <c r="V60" s="283">
        <v>0</v>
      </c>
      <c r="W60" s="283">
        <v>8</v>
      </c>
      <c r="X60" s="284">
        <v>0.98452611218568664</v>
      </c>
      <c r="Y60" s="285">
        <v>517</v>
      </c>
      <c r="Z60" s="330">
        <f>+SUM(Tabla13456678[[#This Row],[FITO KGR. DECOMISADO]:[ACUI KGR. DECOMISADO]])</f>
        <v>152.44999999999999</v>
      </c>
      <c r="AA60" s="254">
        <v>0.9906890130353817</v>
      </c>
      <c r="AB60" s="12" t="s">
        <v>41</v>
      </c>
      <c r="AC60" s="12" t="s">
        <v>41</v>
      </c>
      <c r="AD60" s="19"/>
      <c r="AE60" s="20"/>
      <c r="AF60" s="20"/>
      <c r="AG60" s="20"/>
      <c r="AH60" s="20"/>
    </row>
    <row r="61" spans="1:34" ht="114.75" customHeight="1" x14ac:dyDescent="0.25">
      <c r="A61" s="12" t="s">
        <v>34</v>
      </c>
      <c r="B61" s="12" t="s">
        <v>277</v>
      </c>
      <c r="C61" s="317" t="s">
        <v>323</v>
      </c>
      <c r="D61" s="12" t="s">
        <v>332</v>
      </c>
      <c r="E61" s="12" t="s">
        <v>332</v>
      </c>
      <c r="F61" s="12" t="s">
        <v>78</v>
      </c>
      <c r="G61" s="266">
        <v>43834</v>
      </c>
      <c r="H61" s="12" t="s">
        <v>333</v>
      </c>
      <c r="I61" s="12" t="s">
        <v>207</v>
      </c>
      <c r="J61" s="248">
        <v>44373</v>
      </c>
      <c r="K61" s="248">
        <v>44373</v>
      </c>
      <c r="L61" s="12" t="s">
        <v>334</v>
      </c>
      <c r="M61" s="249">
        <f t="shared" ca="1" si="0"/>
        <v>4</v>
      </c>
      <c r="N61" s="249">
        <f t="shared" ca="1" si="2"/>
        <v>3</v>
      </c>
      <c r="O61" s="249">
        <f t="shared" ca="1" si="2"/>
        <v>3</v>
      </c>
      <c r="P61" s="282">
        <v>291</v>
      </c>
      <c r="Q61" s="282">
        <v>264</v>
      </c>
      <c r="R61" s="282">
        <v>27</v>
      </c>
      <c r="S61" s="282">
        <v>0</v>
      </c>
      <c r="T61" s="283">
        <v>107.60999999999999</v>
      </c>
      <c r="U61" s="283">
        <v>30.35</v>
      </c>
      <c r="V61" s="283">
        <v>0</v>
      </c>
      <c r="W61" s="283">
        <v>34</v>
      </c>
      <c r="X61" s="284">
        <v>0.89538461538461533</v>
      </c>
      <c r="Y61" s="285">
        <v>325</v>
      </c>
      <c r="Z61" s="330">
        <f>+SUM(Tabla13456678[[#This Row],[FITO KGR. DECOMISADO]:[ACUI KGR. DECOMISADO]])</f>
        <v>137.95999999999998</v>
      </c>
      <c r="AA61" s="254">
        <v>1</v>
      </c>
      <c r="AB61" s="12" t="s">
        <v>82</v>
      </c>
      <c r="AC61" s="12" t="s">
        <v>41</v>
      </c>
      <c r="AD61" s="19"/>
      <c r="AE61" s="20"/>
      <c r="AF61" s="20"/>
      <c r="AG61" s="20"/>
      <c r="AH61" s="20"/>
    </row>
    <row r="62" spans="1:34" ht="114.75" customHeight="1" x14ac:dyDescent="0.25">
      <c r="A62" s="29" t="s">
        <v>34</v>
      </c>
      <c r="B62" s="12" t="s">
        <v>277</v>
      </c>
      <c r="C62" s="317" t="s">
        <v>323</v>
      </c>
      <c r="D62" s="12" t="s">
        <v>335</v>
      </c>
      <c r="E62" s="12" t="s">
        <v>335</v>
      </c>
      <c r="F62" s="12" t="s">
        <v>159</v>
      </c>
      <c r="G62" s="266">
        <v>43724</v>
      </c>
      <c r="H62" s="12" t="s">
        <v>336</v>
      </c>
      <c r="I62" s="12" t="s">
        <v>55</v>
      </c>
      <c r="J62" s="248">
        <v>44403</v>
      </c>
      <c r="K62" s="248">
        <v>44403</v>
      </c>
      <c r="L62" s="12" t="s">
        <v>337</v>
      </c>
      <c r="M62" s="249">
        <f t="shared" ca="1" si="0"/>
        <v>5</v>
      </c>
      <c r="N62" s="249">
        <f t="shared" ca="1" si="2"/>
        <v>3</v>
      </c>
      <c r="O62" s="249">
        <f t="shared" ca="1" si="2"/>
        <v>3</v>
      </c>
      <c r="P62" s="282">
        <v>905</v>
      </c>
      <c r="Q62" s="282">
        <v>715</v>
      </c>
      <c r="R62" s="282">
        <v>190</v>
      </c>
      <c r="S62" s="282">
        <v>0</v>
      </c>
      <c r="T62" s="283">
        <v>240.06</v>
      </c>
      <c r="U62" s="283">
        <v>66.34</v>
      </c>
      <c r="V62" s="283">
        <v>0</v>
      </c>
      <c r="W62" s="283">
        <v>53</v>
      </c>
      <c r="X62" s="284">
        <v>0.94467640918580376</v>
      </c>
      <c r="Y62" s="285">
        <v>958</v>
      </c>
      <c r="Z62" s="330">
        <f>+SUM(Tabla13456678[[#This Row],[FITO KGR. DECOMISADO]:[ACUI KGR. DECOMISADO]])</f>
        <v>306.39999999999998</v>
      </c>
      <c r="AA62" s="254">
        <v>0.96460176991150437</v>
      </c>
      <c r="AB62" s="12" t="s">
        <v>82</v>
      </c>
      <c r="AC62" s="12" t="s">
        <v>41</v>
      </c>
      <c r="AD62" s="19"/>
      <c r="AE62" s="20"/>
      <c r="AF62" s="20"/>
      <c r="AG62" s="20"/>
      <c r="AH62" s="20"/>
    </row>
    <row r="63" spans="1:34" s="289" customFormat="1" ht="114.75" customHeight="1" x14ac:dyDescent="0.25">
      <c r="A63" s="291" t="s">
        <v>34</v>
      </c>
      <c r="B63" s="291" t="s">
        <v>277</v>
      </c>
      <c r="C63" s="317" t="s">
        <v>323</v>
      </c>
      <c r="D63" s="317" t="s">
        <v>338</v>
      </c>
      <c r="E63" s="296"/>
      <c r="F63" s="48" t="s">
        <v>339</v>
      </c>
      <c r="G63" s="266">
        <v>42782</v>
      </c>
      <c r="H63" s="48" t="s">
        <v>340</v>
      </c>
      <c r="I63" s="48" t="s">
        <v>263</v>
      </c>
      <c r="J63" s="259">
        <v>43234</v>
      </c>
      <c r="K63" s="259">
        <v>44669</v>
      </c>
      <c r="L63" s="48" t="s">
        <v>341</v>
      </c>
      <c r="M63" s="249">
        <f t="shared" ca="1" si="0"/>
        <v>7</v>
      </c>
      <c r="N63" s="249">
        <f t="shared" ca="1" si="2"/>
        <v>6</v>
      </c>
      <c r="O63" s="249">
        <f t="shared" ca="1" si="2"/>
        <v>2</v>
      </c>
      <c r="P63" s="282">
        <v>553</v>
      </c>
      <c r="Q63" s="282">
        <v>459</v>
      </c>
      <c r="R63" s="282">
        <v>94</v>
      </c>
      <c r="S63" s="282">
        <v>0</v>
      </c>
      <c r="T63" s="283">
        <v>153.61999999999998</v>
      </c>
      <c r="U63" s="283">
        <v>23.79</v>
      </c>
      <c r="V63" s="283">
        <v>0</v>
      </c>
      <c r="W63" s="283">
        <v>12</v>
      </c>
      <c r="X63" s="293">
        <v>0.9787610619469026</v>
      </c>
      <c r="Y63" s="285">
        <v>565</v>
      </c>
      <c r="Z63" s="330">
        <f>+SUM(Tabla13456678[[#This Row],[FITO KGR. DECOMISADO]:[ACUI KGR. DECOMISADO]])</f>
        <v>177.40999999999997</v>
      </c>
      <c r="AA63" s="268">
        <v>0</v>
      </c>
      <c r="AB63" s="29" t="s">
        <v>41</v>
      </c>
      <c r="AC63" s="29" t="s">
        <v>41</v>
      </c>
      <c r="AD63" s="43" t="s">
        <v>453</v>
      </c>
      <c r="AE63" s="36"/>
      <c r="AF63" s="36"/>
      <c r="AG63" s="36"/>
      <c r="AH63" s="36"/>
    </row>
    <row r="64" spans="1:34" ht="114.75" customHeight="1" x14ac:dyDescent="0.25">
      <c r="A64" s="29" t="s">
        <v>34</v>
      </c>
      <c r="B64" s="29" t="s">
        <v>277</v>
      </c>
      <c r="C64" s="333" t="s">
        <v>342</v>
      </c>
      <c r="D64" s="29" t="s">
        <v>343</v>
      </c>
      <c r="E64" s="29" t="s">
        <v>343</v>
      </c>
      <c r="F64" s="29" t="s">
        <v>250</v>
      </c>
      <c r="G64" s="266">
        <v>42923</v>
      </c>
      <c r="H64" s="29" t="s">
        <v>344</v>
      </c>
      <c r="I64" s="29" t="s">
        <v>55</v>
      </c>
      <c r="J64" s="266">
        <v>44067</v>
      </c>
      <c r="K64" s="266">
        <v>44531</v>
      </c>
      <c r="L64" s="29" t="s">
        <v>345</v>
      </c>
      <c r="M64" s="249">
        <f t="shared" ca="1" si="0"/>
        <v>7</v>
      </c>
      <c r="N64" s="249">
        <f t="shared" ca="1" si="2"/>
        <v>4</v>
      </c>
      <c r="O64" s="249">
        <f t="shared" ca="1" si="2"/>
        <v>3</v>
      </c>
      <c r="P64" s="327">
        <v>10</v>
      </c>
      <c r="Q64" s="327">
        <v>7</v>
      </c>
      <c r="R64" s="327">
        <v>3</v>
      </c>
      <c r="S64" s="327">
        <v>0</v>
      </c>
      <c r="T64" s="327">
        <v>4.3999999999999995</v>
      </c>
      <c r="U64" s="327">
        <v>2.2999999999999998</v>
      </c>
      <c r="V64" s="327">
        <v>0</v>
      </c>
      <c r="W64" s="327">
        <v>0</v>
      </c>
      <c r="X64" s="328">
        <v>1</v>
      </c>
      <c r="Y64" s="327">
        <v>10</v>
      </c>
      <c r="Z64" s="330">
        <f>+SUM(Tabla13456678[[#This Row],[FITO KGR. DECOMISADO]:[ACUI KGR. DECOMISADO]])</f>
        <v>6.6999999999999993</v>
      </c>
      <c r="AA64" s="268">
        <v>1</v>
      </c>
      <c r="AB64" s="29" t="s">
        <v>41</v>
      </c>
      <c r="AC64" s="29" t="s">
        <v>41</v>
      </c>
      <c r="AD64" s="43"/>
      <c r="AE64" s="36"/>
      <c r="AF64" s="36"/>
      <c r="AG64" s="36"/>
      <c r="AH64" s="36"/>
    </row>
    <row r="65" spans="1:34" ht="114.75" customHeight="1" x14ac:dyDescent="0.25">
      <c r="A65" s="12" t="s">
        <v>34</v>
      </c>
      <c r="B65" s="29" t="s">
        <v>346</v>
      </c>
      <c r="C65" s="334" t="s">
        <v>346</v>
      </c>
      <c r="D65" s="29" t="s">
        <v>347</v>
      </c>
      <c r="E65" s="29" t="s">
        <v>347</v>
      </c>
      <c r="F65" s="29" t="s">
        <v>348</v>
      </c>
      <c r="G65" s="266">
        <v>42869</v>
      </c>
      <c r="H65" s="29" t="s">
        <v>349</v>
      </c>
      <c r="I65" s="29" t="s">
        <v>127</v>
      </c>
      <c r="J65" s="266">
        <v>43458</v>
      </c>
      <c r="K65" s="266">
        <v>44088</v>
      </c>
      <c r="L65" s="29" t="s">
        <v>350</v>
      </c>
      <c r="M65" s="249">
        <f t="shared" ca="1" si="0"/>
        <v>7</v>
      </c>
      <c r="N65" s="249">
        <f t="shared" ca="1" si="2"/>
        <v>6</v>
      </c>
      <c r="O65" s="249">
        <f t="shared" ca="1" si="2"/>
        <v>4</v>
      </c>
      <c r="P65" s="260">
        <v>78</v>
      </c>
      <c r="Q65" s="260">
        <v>40</v>
      </c>
      <c r="R65" s="260">
        <v>38</v>
      </c>
      <c r="S65" s="260">
        <v>0</v>
      </c>
      <c r="T65" s="261">
        <v>5.46</v>
      </c>
      <c r="U65" s="261">
        <v>7.18</v>
      </c>
      <c r="V65" s="261">
        <v>0</v>
      </c>
      <c r="W65" s="261">
        <v>1</v>
      </c>
      <c r="X65" s="267">
        <v>0.98734177215189878</v>
      </c>
      <c r="Y65" s="263">
        <v>79</v>
      </c>
      <c r="Z65" s="330">
        <f>+SUM(Tabla13456678[[#This Row],[FITO KGR. DECOMISADO]:[ACUI KGR. DECOMISADO]])</f>
        <v>12.64</v>
      </c>
      <c r="AA65" s="268">
        <v>0.95</v>
      </c>
      <c r="AB65" s="29" t="s">
        <v>162</v>
      </c>
      <c r="AC65" s="29" t="s">
        <v>82</v>
      </c>
      <c r="AD65" s="43" t="s">
        <v>351</v>
      </c>
      <c r="AE65" s="36"/>
      <c r="AF65" s="36"/>
      <c r="AG65" s="36"/>
      <c r="AH65" s="36"/>
    </row>
    <row r="66" spans="1:34" ht="114.75" customHeight="1" x14ac:dyDescent="0.25">
      <c r="A66" s="29" t="s">
        <v>34</v>
      </c>
      <c r="B66" s="12" t="s">
        <v>352</v>
      </c>
      <c r="C66" s="333" t="s">
        <v>352</v>
      </c>
      <c r="D66" s="12" t="s">
        <v>353</v>
      </c>
      <c r="E66" s="12" t="s">
        <v>353</v>
      </c>
      <c r="F66" s="12" t="s">
        <v>354</v>
      </c>
      <c r="G66" s="266">
        <v>41881</v>
      </c>
      <c r="H66" s="12" t="s">
        <v>355</v>
      </c>
      <c r="I66" s="12" t="s">
        <v>95</v>
      </c>
      <c r="J66" s="248">
        <v>42723</v>
      </c>
      <c r="K66" s="248">
        <v>42884</v>
      </c>
      <c r="L66" s="12" t="s">
        <v>356</v>
      </c>
      <c r="M66" s="249">
        <f t="shared" ref="M66:M87" ca="1" si="3">+(YEAR(TODAY())-YEAR(G66))</f>
        <v>10</v>
      </c>
      <c r="N66" s="249">
        <f t="shared" ca="1" si="2"/>
        <v>8</v>
      </c>
      <c r="O66" s="249">
        <f t="shared" ca="1" si="2"/>
        <v>7</v>
      </c>
      <c r="P66" s="325">
        <v>38</v>
      </c>
      <c r="Q66" s="325">
        <v>17</v>
      </c>
      <c r="R66" s="325">
        <v>21</v>
      </c>
      <c r="S66" s="325">
        <v>0</v>
      </c>
      <c r="T66" s="325">
        <v>11.340000000000002</v>
      </c>
      <c r="U66" s="325">
        <v>19.2</v>
      </c>
      <c r="V66" s="325">
        <v>0</v>
      </c>
      <c r="W66" s="325">
        <v>0</v>
      </c>
      <c r="X66" s="326">
        <v>1</v>
      </c>
      <c r="Y66" s="325">
        <v>38</v>
      </c>
      <c r="Z66" s="330">
        <f>+SUM(Tabla13456678[[#This Row],[FITO KGR. DECOMISADO]:[ACUI KGR. DECOMISADO]])</f>
        <v>30.54</v>
      </c>
      <c r="AA66" s="254">
        <v>1</v>
      </c>
      <c r="AB66" s="12" t="s">
        <v>41</v>
      </c>
      <c r="AC66" s="12" t="s">
        <v>41</v>
      </c>
      <c r="AD66" s="19" t="s">
        <v>357</v>
      </c>
      <c r="AE66" s="20"/>
      <c r="AF66" s="20"/>
      <c r="AG66" s="20"/>
      <c r="AH66" s="20"/>
    </row>
    <row r="67" spans="1:34" ht="114.75" customHeight="1" x14ac:dyDescent="0.25">
      <c r="A67" s="12" t="s">
        <v>34</v>
      </c>
      <c r="B67" s="29" t="s">
        <v>358</v>
      </c>
      <c r="C67" s="334" t="s">
        <v>359</v>
      </c>
      <c r="D67" s="29" t="s">
        <v>360</v>
      </c>
      <c r="E67" s="29" t="s">
        <v>360</v>
      </c>
      <c r="F67" s="29" t="s">
        <v>212</v>
      </c>
      <c r="G67" s="266">
        <v>42380</v>
      </c>
      <c r="H67" s="29" t="s">
        <v>361</v>
      </c>
      <c r="I67" s="29" t="s">
        <v>362</v>
      </c>
      <c r="J67" s="266">
        <v>42884</v>
      </c>
      <c r="K67" s="266">
        <v>42884</v>
      </c>
      <c r="L67" s="29" t="s">
        <v>363</v>
      </c>
      <c r="M67" s="249">
        <f t="shared" ca="1" si="3"/>
        <v>8</v>
      </c>
      <c r="N67" s="249">
        <f t="shared" ca="1" si="2"/>
        <v>7</v>
      </c>
      <c r="O67" s="249">
        <f t="shared" ca="1" si="2"/>
        <v>7</v>
      </c>
      <c r="P67" s="260">
        <v>16</v>
      </c>
      <c r="Q67" s="260">
        <v>7</v>
      </c>
      <c r="R67" s="260">
        <v>9</v>
      </c>
      <c r="S67" s="260">
        <v>0</v>
      </c>
      <c r="T67" s="261">
        <v>2.2000000000000002</v>
      </c>
      <c r="U67" s="261">
        <v>5.2</v>
      </c>
      <c r="V67" s="261">
        <v>0</v>
      </c>
      <c r="W67" s="261">
        <v>11</v>
      </c>
      <c r="X67" s="267">
        <v>0.59259259259259256</v>
      </c>
      <c r="Y67" s="263">
        <v>27</v>
      </c>
      <c r="Z67" s="330">
        <f>+SUM(Tabla13456678[[#This Row],[FITO KGR. DECOMISADO]:[ACUI KGR. DECOMISADO]])</f>
        <v>7.4</v>
      </c>
      <c r="AA67" s="268">
        <v>0.69306930693069302</v>
      </c>
      <c r="AB67" s="29" t="s">
        <v>162</v>
      </c>
      <c r="AC67" s="29" t="s">
        <v>41</v>
      </c>
      <c r="AD67" s="43"/>
      <c r="AE67" s="36"/>
      <c r="AF67" s="36"/>
      <c r="AG67" s="36"/>
      <c r="AH67" s="36"/>
    </row>
    <row r="68" spans="1:34" ht="114.75" customHeight="1" x14ac:dyDescent="0.25">
      <c r="A68" s="29" t="s">
        <v>34</v>
      </c>
      <c r="B68" s="12" t="s">
        <v>364</v>
      </c>
      <c r="C68" s="333" t="s">
        <v>365</v>
      </c>
      <c r="D68" s="12" t="s">
        <v>366</v>
      </c>
      <c r="E68" s="12" t="s">
        <v>366</v>
      </c>
      <c r="F68" s="12" t="s">
        <v>367</v>
      </c>
      <c r="G68" s="266">
        <v>41456</v>
      </c>
      <c r="H68" s="12" t="s">
        <v>368</v>
      </c>
      <c r="I68" s="12" t="s">
        <v>55</v>
      </c>
      <c r="J68" s="248">
        <v>42282</v>
      </c>
      <c r="K68" s="248">
        <v>43458</v>
      </c>
      <c r="L68" s="12" t="s">
        <v>369</v>
      </c>
      <c r="M68" s="249">
        <f t="shared" ca="1" si="3"/>
        <v>11</v>
      </c>
      <c r="N68" s="249">
        <f t="shared" ca="1" si="2"/>
        <v>9</v>
      </c>
      <c r="O68" s="249">
        <f t="shared" ca="1" si="2"/>
        <v>6</v>
      </c>
      <c r="P68" s="325">
        <v>535</v>
      </c>
      <c r="Q68" s="325">
        <v>47</v>
      </c>
      <c r="R68" s="325">
        <v>487</v>
      </c>
      <c r="S68" s="325">
        <v>1</v>
      </c>
      <c r="T68" s="325">
        <v>498.33000000000004</v>
      </c>
      <c r="U68" s="325">
        <v>32.799999999999997</v>
      </c>
      <c r="V68" s="325">
        <v>0</v>
      </c>
      <c r="W68" s="325">
        <v>0</v>
      </c>
      <c r="X68" s="326">
        <v>1</v>
      </c>
      <c r="Y68" s="325">
        <v>535</v>
      </c>
      <c r="Z68" s="330">
        <f>+SUM(Tabla13456678[[#This Row],[FITO KGR. DECOMISADO]:[ACUI KGR. DECOMISADO]])</f>
        <v>531.13</v>
      </c>
      <c r="AA68" s="254">
        <v>1</v>
      </c>
      <c r="AB68" s="12" t="s">
        <v>41</v>
      </c>
      <c r="AC68" s="12" t="s">
        <v>41</v>
      </c>
      <c r="AD68" s="19"/>
      <c r="AE68" s="20"/>
      <c r="AF68" s="20"/>
      <c r="AG68" s="20"/>
      <c r="AH68" s="20"/>
    </row>
    <row r="69" spans="1:34" ht="114.75" customHeight="1" x14ac:dyDescent="0.25">
      <c r="A69" s="12" t="s">
        <v>34</v>
      </c>
      <c r="B69" s="12" t="s">
        <v>364</v>
      </c>
      <c r="C69" s="333" t="s">
        <v>365</v>
      </c>
      <c r="D69" s="12" t="s">
        <v>370</v>
      </c>
      <c r="E69" s="12" t="s">
        <v>370</v>
      </c>
      <c r="F69" s="12" t="s">
        <v>212</v>
      </c>
      <c r="G69" s="266">
        <v>42380</v>
      </c>
      <c r="H69" s="12" t="s">
        <v>371</v>
      </c>
      <c r="I69" s="12" t="s">
        <v>362</v>
      </c>
      <c r="J69" s="248">
        <v>42884</v>
      </c>
      <c r="K69" s="248">
        <v>42884</v>
      </c>
      <c r="L69" s="12" t="s">
        <v>372</v>
      </c>
      <c r="M69" s="249">
        <f t="shared" ca="1" si="3"/>
        <v>8</v>
      </c>
      <c r="N69" s="249">
        <f t="shared" ca="1" si="2"/>
        <v>7</v>
      </c>
      <c r="O69" s="249">
        <f t="shared" ca="1" si="2"/>
        <v>7</v>
      </c>
      <c r="P69" s="325">
        <v>12</v>
      </c>
      <c r="Q69" s="325">
        <v>10</v>
      </c>
      <c r="R69" s="325">
        <v>2</v>
      </c>
      <c r="S69" s="325">
        <v>0</v>
      </c>
      <c r="T69" s="325">
        <v>76.5</v>
      </c>
      <c r="U69" s="325">
        <v>6</v>
      </c>
      <c r="V69" s="325">
        <v>0</v>
      </c>
      <c r="W69" s="325">
        <v>0</v>
      </c>
      <c r="X69" s="326">
        <v>1</v>
      </c>
      <c r="Y69" s="325">
        <v>12</v>
      </c>
      <c r="Z69" s="330">
        <f>+SUM(Tabla13456678[[#This Row],[FITO KGR. DECOMISADO]:[ACUI KGR. DECOMISADO]])</f>
        <v>82.5</v>
      </c>
      <c r="AA69" s="254">
        <v>1</v>
      </c>
      <c r="AB69" s="12" t="s">
        <v>41</v>
      </c>
      <c r="AC69" s="12" t="s">
        <v>41</v>
      </c>
      <c r="AD69" s="19"/>
      <c r="AE69" s="20"/>
      <c r="AF69" s="20"/>
      <c r="AG69" s="20"/>
      <c r="AH69" s="20"/>
    </row>
    <row r="70" spans="1:34" ht="114.75" customHeight="1" x14ac:dyDescent="0.25">
      <c r="A70" s="12" t="s">
        <v>34</v>
      </c>
      <c r="B70" s="12" t="s">
        <v>373</v>
      </c>
      <c r="C70" s="317" t="s">
        <v>374</v>
      </c>
      <c r="D70" s="12" t="s">
        <v>375</v>
      </c>
      <c r="E70" s="12" t="s">
        <v>375</v>
      </c>
      <c r="F70" s="12" t="s">
        <v>283</v>
      </c>
      <c r="G70" s="266">
        <v>41447</v>
      </c>
      <c r="H70" s="12" t="s">
        <v>376</v>
      </c>
      <c r="I70" s="12" t="s">
        <v>95</v>
      </c>
      <c r="J70" s="248">
        <v>42646</v>
      </c>
      <c r="K70" s="248">
        <v>42646</v>
      </c>
      <c r="L70" s="12" t="s">
        <v>377</v>
      </c>
      <c r="M70" s="249">
        <f t="shared" ca="1" si="3"/>
        <v>11</v>
      </c>
      <c r="N70" s="249">
        <f t="shared" ca="1" si="2"/>
        <v>8</v>
      </c>
      <c r="O70" s="249">
        <f t="shared" ca="1" si="2"/>
        <v>8</v>
      </c>
      <c r="P70" s="282">
        <v>96</v>
      </c>
      <c r="Q70" s="282">
        <v>50</v>
      </c>
      <c r="R70" s="282">
        <v>46</v>
      </c>
      <c r="S70" s="282">
        <v>0</v>
      </c>
      <c r="T70" s="283">
        <v>12.540000000000001</v>
      </c>
      <c r="U70" s="283">
        <v>15.243</v>
      </c>
      <c r="V70" s="283">
        <v>0</v>
      </c>
      <c r="W70" s="283">
        <v>19</v>
      </c>
      <c r="X70" s="284">
        <v>0.83478260869565213</v>
      </c>
      <c r="Y70" s="285">
        <v>115</v>
      </c>
      <c r="Z70" s="330">
        <f>+SUM(Tabla13456678[[#This Row],[FITO KGR. DECOMISADO]:[ACUI KGR. DECOMISADO]])</f>
        <v>27.783000000000001</v>
      </c>
      <c r="AA70" s="254">
        <v>0.84967320261437906</v>
      </c>
      <c r="AB70" s="12" t="s">
        <v>41</v>
      </c>
      <c r="AC70" s="12" t="s">
        <v>41</v>
      </c>
      <c r="AD70" s="19"/>
      <c r="AE70" s="20"/>
      <c r="AF70" s="20"/>
      <c r="AG70" s="20"/>
      <c r="AH70" s="20"/>
    </row>
    <row r="71" spans="1:34" ht="114.75" customHeight="1" x14ac:dyDescent="0.25">
      <c r="A71" s="29" t="s">
        <v>34</v>
      </c>
      <c r="B71" s="12" t="s">
        <v>373</v>
      </c>
      <c r="C71" s="317" t="s">
        <v>374</v>
      </c>
      <c r="D71" s="12" t="s">
        <v>378</v>
      </c>
      <c r="E71" s="12" t="s">
        <v>378</v>
      </c>
      <c r="F71" s="12" t="s">
        <v>379</v>
      </c>
      <c r="G71" s="266">
        <v>42289</v>
      </c>
      <c r="H71" s="12" t="s">
        <v>380</v>
      </c>
      <c r="I71" s="12" t="s">
        <v>127</v>
      </c>
      <c r="J71" s="248">
        <v>42884</v>
      </c>
      <c r="K71" s="248">
        <v>43612</v>
      </c>
      <c r="L71" s="12" t="s">
        <v>381</v>
      </c>
      <c r="M71" s="249">
        <f t="shared" ca="1" si="3"/>
        <v>9</v>
      </c>
      <c r="N71" s="249">
        <f t="shared" ca="1" si="2"/>
        <v>7</v>
      </c>
      <c r="O71" s="249">
        <f t="shared" ca="1" si="2"/>
        <v>5</v>
      </c>
      <c r="P71" s="282">
        <v>115</v>
      </c>
      <c r="Q71" s="282">
        <v>65</v>
      </c>
      <c r="R71" s="282">
        <v>49</v>
      </c>
      <c r="S71" s="282">
        <v>1</v>
      </c>
      <c r="T71" s="283">
        <v>18.754000000000001</v>
      </c>
      <c r="U71" s="283">
        <v>16.058</v>
      </c>
      <c r="V71" s="283">
        <v>0</v>
      </c>
      <c r="W71" s="283">
        <v>18</v>
      </c>
      <c r="X71" s="284">
        <v>0.86466165413533835</v>
      </c>
      <c r="Y71" s="285">
        <v>133</v>
      </c>
      <c r="Z71" s="330">
        <f>+SUM(Tabla13456678[[#This Row],[FITO KGR. DECOMISADO]:[ACUI KGR. DECOMISADO]])</f>
        <v>34.811999999999998</v>
      </c>
      <c r="AA71" s="254">
        <v>0.95744680851063835</v>
      </c>
      <c r="AB71" s="12" t="s">
        <v>41</v>
      </c>
      <c r="AC71" s="12" t="s">
        <v>82</v>
      </c>
      <c r="AD71" s="19" t="s">
        <v>91</v>
      </c>
      <c r="AE71" s="56"/>
      <c r="AF71" s="74"/>
      <c r="AG71" s="20"/>
      <c r="AH71" s="20"/>
    </row>
    <row r="72" spans="1:34" ht="114.75" customHeight="1" x14ac:dyDescent="0.25">
      <c r="A72" s="256" t="s">
        <v>385</v>
      </c>
      <c r="B72" s="256" t="s">
        <v>386</v>
      </c>
      <c r="C72" s="334" t="s">
        <v>459</v>
      </c>
      <c r="D72" s="316" t="s">
        <v>58</v>
      </c>
      <c r="E72" s="302"/>
      <c r="F72" s="48" t="s">
        <v>59</v>
      </c>
      <c r="G72" s="266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48" t="s">
        <v>384</v>
      </c>
      <c r="M72" s="249">
        <f t="shared" ca="1" si="3"/>
        <v>6</v>
      </c>
      <c r="N72" s="249">
        <f t="shared" ca="1" si="2"/>
        <v>2</v>
      </c>
      <c r="O72" s="249">
        <f t="shared" ca="1" si="2"/>
        <v>2</v>
      </c>
      <c r="P72" s="282">
        <v>3</v>
      </c>
      <c r="Q72" s="282"/>
      <c r="R72" s="282"/>
      <c r="S72" s="282"/>
      <c r="T72" s="283">
        <v>0</v>
      </c>
      <c r="U72" s="283">
        <v>5.47</v>
      </c>
      <c r="V72" s="283">
        <v>0</v>
      </c>
      <c r="W72" s="283">
        <v>0</v>
      </c>
      <c r="X72" s="293">
        <v>1</v>
      </c>
      <c r="Y72" s="285">
        <v>3</v>
      </c>
      <c r="Z72" s="331">
        <f>+SUM(Tabla13456678[[#This Row],[FITO KGR. DECOMISADO]:[ACUI KGR. DECOMISADO]])</f>
        <v>5.47</v>
      </c>
      <c r="AA72" s="265"/>
      <c r="AB72" s="265"/>
      <c r="AC72" s="265"/>
      <c r="AD72" s="35"/>
      <c r="AE72" s="36"/>
      <c r="AF72" s="36"/>
      <c r="AG72" s="36"/>
      <c r="AH72" s="36"/>
    </row>
    <row r="73" spans="1:34" ht="114.75" customHeight="1" x14ac:dyDescent="0.25">
      <c r="A73" s="12" t="s">
        <v>385</v>
      </c>
      <c r="B73" s="29" t="s">
        <v>386</v>
      </c>
      <c r="C73" s="335" t="s">
        <v>387</v>
      </c>
      <c r="D73" s="29" t="s">
        <v>388</v>
      </c>
      <c r="E73" s="29" t="s">
        <v>388</v>
      </c>
      <c r="F73" s="29" t="s">
        <v>283</v>
      </c>
      <c r="G73" s="266">
        <v>41799</v>
      </c>
      <c r="H73" s="29" t="s">
        <v>389</v>
      </c>
      <c r="I73" s="29" t="s">
        <v>55</v>
      </c>
      <c r="J73" s="266">
        <v>42646</v>
      </c>
      <c r="K73" s="266">
        <v>42646</v>
      </c>
      <c r="L73" s="76" t="s">
        <v>390</v>
      </c>
      <c r="M73" s="249">
        <f t="shared" ca="1" si="3"/>
        <v>10</v>
      </c>
      <c r="N73" s="249">
        <f t="shared" ca="1" si="2"/>
        <v>8</v>
      </c>
      <c r="O73" s="249">
        <f t="shared" ca="1" si="2"/>
        <v>8</v>
      </c>
      <c r="P73" s="260">
        <v>10</v>
      </c>
      <c r="Q73" s="260"/>
      <c r="R73" s="260"/>
      <c r="S73" s="260"/>
      <c r="T73" s="261">
        <v>0</v>
      </c>
      <c r="U73" s="261">
        <v>36.07</v>
      </c>
      <c r="V73" s="261">
        <v>0</v>
      </c>
      <c r="W73" s="261">
        <v>2</v>
      </c>
      <c r="X73" s="267">
        <v>0.83</v>
      </c>
      <c r="Y73" s="263">
        <v>12</v>
      </c>
      <c r="Z73" s="330">
        <f>+SUM(Tabla13456678[[#This Row],[FITO KGR. DECOMISADO]:[ACUI KGR. DECOMISADO]])</f>
        <v>36.07</v>
      </c>
      <c r="AA73" s="268">
        <v>1</v>
      </c>
      <c r="AB73" s="29" t="s">
        <v>41</v>
      </c>
      <c r="AC73" s="29" t="s">
        <v>82</v>
      </c>
      <c r="AD73" s="43" t="s">
        <v>391</v>
      </c>
      <c r="AE73" s="36"/>
      <c r="AF73" s="36"/>
      <c r="AG73" s="36"/>
      <c r="AH73" s="36"/>
    </row>
    <row r="74" spans="1:34" ht="114.75" customHeight="1" x14ac:dyDescent="0.25">
      <c r="A74" s="12" t="s">
        <v>385</v>
      </c>
      <c r="B74" s="12" t="s">
        <v>185</v>
      </c>
      <c r="C74" s="317" t="s">
        <v>392</v>
      </c>
      <c r="D74" s="12" t="s">
        <v>393</v>
      </c>
      <c r="E74" s="12" t="s">
        <v>393</v>
      </c>
      <c r="F74" s="12" t="s">
        <v>394</v>
      </c>
      <c r="G74" s="266">
        <v>42614</v>
      </c>
      <c r="H74" s="12" t="s">
        <v>395</v>
      </c>
      <c r="I74" s="12" t="s">
        <v>55</v>
      </c>
      <c r="J74" s="248">
        <v>43017</v>
      </c>
      <c r="K74" s="248">
        <v>43017</v>
      </c>
      <c r="L74" s="12" t="s">
        <v>396</v>
      </c>
      <c r="M74" s="249">
        <f t="shared" ca="1" si="3"/>
        <v>8</v>
      </c>
      <c r="N74" s="249">
        <f t="shared" ca="1" si="2"/>
        <v>7</v>
      </c>
      <c r="O74" s="249">
        <f t="shared" ca="1" si="2"/>
        <v>7</v>
      </c>
      <c r="P74" s="282">
        <v>0</v>
      </c>
      <c r="Q74" s="282"/>
      <c r="R74" s="282"/>
      <c r="S74" s="282"/>
      <c r="T74" s="283">
        <v>0</v>
      </c>
      <c r="U74" s="283">
        <v>0</v>
      </c>
      <c r="V74" s="283">
        <v>0</v>
      </c>
      <c r="W74" s="283">
        <v>0</v>
      </c>
      <c r="X74" s="284"/>
      <c r="Y74" s="285">
        <v>0</v>
      </c>
      <c r="Z74" s="330">
        <f>+SUM(Tabla13456678[[#This Row],[FITO KGR. DECOMISADO]:[ACUI KGR. DECOMISADO]])</f>
        <v>0</v>
      </c>
      <c r="AA74" s="254">
        <v>0</v>
      </c>
      <c r="AB74" s="12" t="s">
        <v>41</v>
      </c>
      <c r="AC74" s="12" t="s">
        <v>41</v>
      </c>
      <c r="AD74" s="19"/>
      <c r="AE74" s="20"/>
      <c r="AF74" s="20"/>
      <c r="AG74" s="20"/>
      <c r="AH74" s="20"/>
    </row>
    <row r="75" spans="1:34" ht="114.75" customHeight="1" x14ac:dyDescent="0.25">
      <c r="A75" s="29" t="s">
        <v>385</v>
      </c>
      <c r="B75" s="12" t="s">
        <v>218</v>
      </c>
      <c r="C75" s="317" t="s">
        <v>397</v>
      </c>
      <c r="D75" s="12" t="s">
        <v>398</v>
      </c>
      <c r="E75" s="12" t="s">
        <v>398</v>
      </c>
      <c r="F75" s="12" t="s">
        <v>399</v>
      </c>
      <c r="G75" s="266">
        <v>41760</v>
      </c>
      <c r="H75" s="12" t="s">
        <v>400</v>
      </c>
      <c r="I75" s="12" t="s">
        <v>89</v>
      </c>
      <c r="J75" s="248">
        <v>42359</v>
      </c>
      <c r="K75" s="248">
        <v>44515</v>
      </c>
      <c r="L75" s="12" t="s">
        <v>401</v>
      </c>
      <c r="M75" s="249">
        <f t="shared" ca="1" si="3"/>
        <v>10</v>
      </c>
      <c r="N75" s="249">
        <f t="shared" ca="1" si="2"/>
        <v>9</v>
      </c>
      <c r="O75" s="249">
        <f t="shared" ca="1" si="2"/>
        <v>3</v>
      </c>
      <c r="P75" s="282">
        <v>84</v>
      </c>
      <c r="Q75" s="282"/>
      <c r="R75" s="282"/>
      <c r="S75" s="282"/>
      <c r="T75" s="283">
        <v>769.7</v>
      </c>
      <c r="U75" s="283">
        <v>2.9</v>
      </c>
      <c r="V75" s="283">
        <v>0</v>
      </c>
      <c r="W75" s="283">
        <v>0</v>
      </c>
      <c r="X75" s="284">
        <v>1</v>
      </c>
      <c r="Y75" s="285">
        <v>84</v>
      </c>
      <c r="Z75" s="330">
        <f>+SUM(Tabla13456678[[#This Row],[FITO KGR. DECOMISADO]:[ACUI KGR. DECOMISADO]])</f>
        <v>772.6</v>
      </c>
      <c r="AA75" s="254">
        <v>0.53333333333333333</v>
      </c>
      <c r="AB75" s="12" t="s">
        <v>41</v>
      </c>
      <c r="AC75" s="12" t="s">
        <v>41</v>
      </c>
      <c r="AD75" s="19" t="s">
        <v>222</v>
      </c>
      <c r="AE75" s="20"/>
      <c r="AF75" s="20"/>
      <c r="AG75" s="20"/>
      <c r="AH75" s="20"/>
    </row>
    <row r="76" spans="1:34" ht="114.75" customHeight="1" x14ac:dyDescent="0.25">
      <c r="A76" s="29" t="s">
        <v>385</v>
      </c>
      <c r="B76" s="12" t="s">
        <v>259</v>
      </c>
      <c r="C76" s="317" t="s">
        <v>402</v>
      </c>
      <c r="D76" s="12" t="s">
        <v>403</v>
      </c>
      <c r="E76" s="12" t="s">
        <v>403</v>
      </c>
      <c r="F76" s="12" t="s">
        <v>404</v>
      </c>
      <c r="G76" s="266">
        <v>42494</v>
      </c>
      <c r="H76" s="12" t="s">
        <v>405</v>
      </c>
      <c r="I76" s="12" t="s">
        <v>95</v>
      </c>
      <c r="J76" s="248">
        <v>43364</v>
      </c>
      <c r="K76" s="248">
        <v>44454</v>
      </c>
      <c r="L76" s="12" t="s">
        <v>406</v>
      </c>
      <c r="M76" s="249">
        <f t="shared" ca="1" si="3"/>
        <v>8</v>
      </c>
      <c r="N76" s="249">
        <f t="shared" ca="1" si="2"/>
        <v>6</v>
      </c>
      <c r="O76" s="249">
        <f t="shared" ca="1" si="2"/>
        <v>3</v>
      </c>
      <c r="P76" s="282">
        <v>11</v>
      </c>
      <c r="Q76" s="282"/>
      <c r="R76" s="282"/>
      <c r="S76" s="282"/>
      <c r="T76" s="283">
        <v>72</v>
      </c>
      <c r="U76" s="283">
        <v>3</v>
      </c>
      <c r="V76" s="283">
        <v>0</v>
      </c>
      <c r="W76" s="283">
        <v>1</v>
      </c>
      <c r="X76" s="284">
        <v>0.92</v>
      </c>
      <c r="Y76" s="285">
        <v>12</v>
      </c>
      <c r="Z76" s="330">
        <f>+SUM(Tabla13456678[[#This Row],[FITO KGR. DECOMISADO]:[ACUI KGR. DECOMISADO]])</f>
        <v>75</v>
      </c>
      <c r="AA76" s="254">
        <v>0.5</v>
      </c>
      <c r="AB76" s="12" t="s">
        <v>162</v>
      </c>
      <c r="AC76" s="12" t="s">
        <v>41</v>
      </c>
      <c r="AD76" s="19"/>
      <c r="AE76" s="20"/>
      <c r="AF76" s="20"/>
      <c r="AG76" s="20"/>
      <c r="AH76" s="20"/>
    </row>
    <row r="77" spans="1:34" ht="114.75" customHeight="1" x14ac:dyDescent="0.25">
      <c r="A77" s="318" t="s">
        <v>385</v>
      </c>
      <c r="B77" s="292" t="s">
        <v>358</v>
      </c>
      <c r="C77" s="338" t="s">
        <v>407</v>
      </c>
      <c r="D77" s="292" t="s">
        <v>408</v>
      </c>
      <c r="E77" s="292" t="s">
        <v>408</v>
      </c>
      <c r="F77" s="292" t="s">
        <v>212</v>
      </c>
      <c r="G77" s="266">
        <v>42015</v>
      </c>
      <c r="H77" s="29" t="s">
        <v>409</v>
      </c>
      <c r="I77" s="29" t="s">
        <v>89</v>
      </c>
      <c r="J77" s="266">
        <v>42884</v>
      </c>
      <c r="K77" s="266">
        <v>42884</v>
      </c>
      <c r="L77" s="29" t="s">
        <v>410</v>
      </c>
      <c r="M77" s="249">
        <f t="shared" ca="1" si="3"/>
        <v>9</v>
      </c>
      <c r="N77" s="249">
        <f t="shared" ca="1" si="2"/>
        <v>7</v>
      </c>
      <c r="O77" s="249">
        <f t="shared" ca="1" si="2"/>
        <v>7</v>
      </c>
      <c r="P77" s="260"/>
      <c r="Q77" s="260"/>
      <c r="R77" s="260"/>
      <c r="S77" s="260"/>
      <c r="T77" s="261"/>
      <c r="U77" s="261"/>
      <c r="V77" s="261"/>
      <c r="W77" s="261"/>
      <c r="X77" s="267"/>
      <c r="Y77" s="263"/>
      <c r="Z77" s="330">
        <f>+SUM(Tabla13456678[[#This Row],[FITO KGR. DECOMISADO]:[ACUI KGR. DECOMISADO]])</f>
        <v>0</v>
      </c>
      <c r="AA77" s="268">
        <v>1</v>
      </c>
      <c r="AB77" s="29" t="s">
        <v>41</v>
      </c>
      <c r="AC77" s="29" t="s">
        <v>41</v>
      </c>
      <c r="AD77" s="43"/>
      <c r="AE77" s="36"/>
      <c r="AF77" s="36"/>
      <c r="AG77" s="36"/>
      <c r="AH77" s="36"/>
    </row>
    <row r="78" spans="1:34" ht="114.75" customHeight="1" x14ac:dyDescent="0.25">
      <c r="A78" s="29" t="s">
        <v>385</v>
      </c>
      <c r="B78" s="29" t="s">
        <v>358</v>
      </c>
      <c r="C78" s="335" t="s">
        <v>407</v>
      </c>
      <c r="D78" s="292" t="s">
        <v>411</v>
      </c>
      <c r="E78" s="292" t="s">
        <v>411</v>
      </c>
      <c r="F78" s="292" t="s">
        <v>412</v>
      </c>
      <c r="G78" s="266">
        <v>42626</v>
      </c>
      <c r="H78" s="292" t="s">
        <v>413</v>
      </c>
      <c r="I78" s="29" t="s">
        <v>55</v>
      </c>
      <c r="J78" s="266">
        <v>43087</v>
      </c>
      <c r="K78" s="266">
        <v>43087</v>
      </c>
      <c r="L78" s="29" t="s">
        <v>414</v>
      </c>
      <c r="M78" s="249">
        <f t="shared" ca="1" si="3"/>
        <v>8</v>
      </c>
      <c r="N78" s="249">
        <f t="shared" ca="1" si="2"/>
        <v>7</v>
      </c>
      <c r="O78" s="249">
        <f t="shared" ca="1" si="2"/>
        <v>7</v>
      </c>
      <c r="P78" s="260"/>
      <c r="Q78" s="260"/>
      <c r="R78" s="260"/>
      <c r="S78" s="260"/>
      <c r="T78" s="261"/>
      <c r="U78" s="261"/>
      <c r="V78" s="261"/>
      <c r="W78" s="261"/>
      <c r="X78" s="267"/>
      <c r="Y78" s="263"/>
      <c r="Z78" s="330">
        <f>+SUM(Tabla13456678[[#This Row],[FITO KGR. DECOMISADO]:[ACUI KGR. DECOMISADO]])</f>
        <v>0</v>
      </c>
      <c r="AA78" s="268">
        <v>1</v>
      </c>
      <c r="AB78" s="29" t="s">
        <v>41</v>
      </c>
      <c r="AC78" s="29" t="s">
        <v>41</v>
      </c>
      <c r="AD78" s="43"/>
      <c r="AE78" s="36"/>
      <c r="AF78" s="36"/>
      <c r="AG78" s="36"/>
      <c r="AH78" s="36"/>
    </row>
    <row r="79" spans="1:34" ht="114.75" customHeight="1" x14ac:dyDescent="0.25">
      <c r="A79" s="12" t="s">
        <v>385</v>
      </c>
      <c r="B79" s="29" t="s">
        <v>358</v>
      </c>
      <c r="C79" s="335" t="s">
        <v>407</v>
      </c>
      <c r="D79" s="29" t="s">
        <v>415</v>
      </c>
      <c r="E79" s="29" t="s">
        <v>415</v>
      </c>
      <c r="F79" s="29" t="s">
        <v>246</v>
      </c>
      <c r="G79" s="266">
        <v>43341</v>
      </c>
      <c r="H79" s="29" t="s">
        <v>416</v>
      </c>
      <c r="I79" s="29" t="s">
        <v>203</v>
      </c>
      <c r="J79" s="266">
        <v>43815</v>
      </c>
      <c r="K79" s="266">
        <v>43815</v>
      </c>
      <c r="L79" s="29" t="s">
        <v>417</v>
      </c>
      <c r="M79" s="249">
        <f t="shared" ca="1" si="3"/>
        <v>6</v>
      </c>
      <c r="N79" s="249">
        <f t="shared" ca="1" si="2"/>
        <v>5</v>
      </c>
      <c r="O79" s="249">
        <f t="shared" ca="1" si="2"/>
        <v>5</v>
      </c>
      <c r="P79" s="260">
        <v>61</v>
      </c>
      <c r="Q79" s="260"/>
      <c r="R79" s="260"/>
      <c r="S79" s="260"/>
      <c r="T79" s="261">
        <v>270</v>
      </c>
      <c r="U79" s="261">
        <v>10</v>
      </c>
      <c r="V79" s="261">
        <v>0</v>
      </c>
      <c r="W79" s="261">
        <v>0</v>
      </c>
      <c r="X79" s="267">
        <v>1</v>
      </c>
      <c r="Y79" s="263">
        <v>61</v>
      </c>
      <c r="Z79" s="330">
        <f>+SUM(Tabla13456678[[#This Row],[FITO KGR. DECOMISADO]:[ACUI KGR. DECOMISADO]])</f>
        <v>280</v>
      </c>
      <c r="AA79" s="268">
        <v>1</v>
      </c>
      <c r="AB79" s="29" t="s">
        <v>41</v>
      </c>
      <c r="AC79" s="29" t="s">
        <v>41</v>
      </c>
      <c r="AD79" s="43"/>
      <c r="AE79" s="36"/>
      <c r="AF79" s="36"/>
      <c r="AG79" s="36"/>
      <c r="AH79" s="36"/>
    </row>
    <row r="80" spans="1:34" ht="114.75" customHeight="1" x14ac:dyDescent="0.25">
      <c r="A80" s="12" t="s">
        <v>385</v>
      </c>
      <c r="B80" s="29" t="s">
        <v>418</v>
      </c>
      <c r="C80" s="335" t="s">
        <v>419</v>
      </c>
      <c r="D80" s="29" t="s">
        <v>420</v>
      </c>
      <c r="E80" s="40" t="s">
        <v>420</v>
      </c>
      <c r="F80" s="29" t="s">
        <v>421</v>
      </c>
      <c r="G80" s="266">
        <v>41122</v>
      </c>
      <c r="H80" s="29" t="s">
        <v>422</v>
      </c>
      <c r="I80" s="29" t="s">
        <v>423</v>
      </c>
      <c r="J80" s="266">
        <v>41547</v>
      </c>
      <c r="K80" s="266">
        <v>44375</v>
      </c>
      <c r="L80" s="29" t="s">
        <v>424</v>
      </c>
      <c r="M80" s="249">
        <f t="shared" ca="1" si="3"/>
        <v>12</v>
      </c>
      <c r="N80" s="249">
        <f t="shared" ca="1" si="2"/>
        <v>11</v>
      </c>
      <c r="O80" s="249">
        <f t="shared" ca="1" si="2"/>
        <v>3</v>
      </c>
      <c r="P80" s="260">
        <v>0</v>
      </c>
      <c r="Q80" s="260"/>
      <c r="R80" s="260"/>
      <c r="S80" s="260"/>
      <c r="T80" s="261">
        <v>0</v>
      </c>
      <c r="U80" s="261">
        <v>0</v>
      </c>
      <c r="V80" s="261">
        <v>0</v>
      </c>
      <c r="W80" s="261">
        <v>0</v>
      </c>
      <c r="X80" s="267"/>
      <c r="Y80" s="263">
        <v>0</v>
      </c>
      <c r="Z80" s="330">
        <f>+SUM(Tabla13456678[[#This Row],[FITO KGR. DECOMISADO]:[ACUI KGR. DECOMISADO]])</f>
        <v>0</v>
      </c>
      <c r="AA80" s="268">
        <v>0.22222222222222221</v>
      </c>
      <c r="AB80" s="29" t="s">
        <v>293</v>
      </c>
      <c r="AC80" s="29" t="s">
        <v>41</v>
      </c>
      <c r="AD80" s="43"/>
      <c r="AE80" s="36"/>
      <c r="AF80" s="36"/>
      <c r="AG80" s="36"/>
      <c r="AH80" s="36"/>
    </row>
    <row r="81" spans="1:34" ht="114.75" customHeight="1" x14ac:dyDescent="0.25">
      <c r="A81" s="12" t="s">
        <v>385</v>
      </c>
      <c r="B81" s="12" t="s">
        <v>425</v>
      </c>
      <c r="C81" s="317" t="s">
        <v>426</v>
      </c>
      <c r="D81" s="12" t="s">
        <v>427</v>
      </c>
      <c r="E81" s="12" t="s">
        <v>427</v>
      </c>
      <c r="F81" s="12" t="s">
        <v>428</v>
      </c>
      <c r="G81" s="266">
        <v>41796</v>
      </c>
      <c r="H81" s="12" t="s">
        <v>429</v>
      </c>
      <c r="I81" s="12" t="s">
        <v>55</v>
      </c>
      <c r="J81" s="248">
        <v>42282</v>
      </c>
      <c r="K81" s="248">
        <v>42282</v>
      </c>
      <c r="L81" s="12" t="s">
        <v>430</v>
      </c>
      <c r="M81" s="249">
        <f t="shared" ca="1" si="3"/>
        <v>10</v>
      </c>
      <c r="N81" s="249">
        <f t="shared" ca="1" si="2"/>
        <v>9</v>
      </c>
      <c r="O81" s="249">
        <f t="shared" ca="1" si="2"/>
        <v>9</v>
      </c>
      <c r="P81" s="282">
        <v>34</v>
      </c>
      <c r="Q81" s="282"/>
      <c r="R81" s="282"/>
      <c r="S81" s="282"/>
      <c r="T81" s="283">
        <v>174.1</v>
      </c>
      <c r="U81" s="283">
        <v>5.8</v>
      </c>
      <c r="V81" s="283">
        <v>0</v>
      </c>
      <c r="W81" s="283">
        <v>0</v>
      </c>
      <c r="X81" s="284">
        <v>1</v>
      </c>
      <c r="Y81" s="285">
        <v>34</v>
      </c>
      <c r="Z81" s="330">
        <f>+SUM(Tabla13456678[[#This Row],[FITO KGR. DECOMISADO]:[ACUI KGR. DECOMISADO]])</f>
        <v>179.9</v>
      </c>
      <c r="AA81" s="254">
        <v>1</v>
      </c>
      <c r="AB81" s="12" t="s">
        <v>41</v>
      </c>
      <c r="AC81" s="12" t="s">
        <v>82</v>
      </c>
      <c r="AD81" s="19" t="s">
        <v>431</v>
      </c>
      <c r="AE81" s="20"/>
      <c r="AF81" s="20"/>
      <c r="AG81" s="20"/>
      <c r="AH81" s="20"/>
    </row>
    <row r="82" spans="1:34" ht="123" customHeight="1" x14ac:dyDescent="0.25">
      <c r="A82" s="69" t="s">
        <v>385</v>
      </c>
      <c r="B82" s="48" t="s">
        <v>425</v>
      </c>
      <c r="C82" s="339" t="s">
        <v>426</v>
      </c>
      <c r="D82" s="48" t="s">
        <v>432</v>
      </c>
      <c r="E82" s="296" t="s">
        <v>432</v>
      </c>
      <c r="F82" s="48" t="s">
        <v>433</v>
      </c>
      <c r="G82" s="266">
        <v>43250</v>
      </c>
      <c r="H82" s="48" t="s">
        <v>434</v>
      </c>
      <c r="I82" s="48" t="s">
        <v>39</v>
      </c>
      <c r="J82" s="259">
        <v>44088</v>
      </c>
      <c r="K82" s="259">
        <v>44088</v>
      </c>
      <c r="L82" s="48" t="s">
        <v>435</v>
      </c>
      <c r="M82" s="249">
        <f t="shared" ca="1" si="3"/>
        <v>6</v>
      </c>
      <c r="N82" s="249">
        <f t="shared" ref="N82:O87" ca="1" si="4">+(YEAR(TODAY())-YEAR(J82))</f>
        <v>4</v>
      </c>
      <c r="O82" s="249">
        <f t="shared" ca="1" si="4"/>
        <v>4</v>
      </c>
      <c r="P82" s="297">
        <v>2</v>
      </c>
      <c r="Q82" s="298"/>
      <c r="R82" s="298"/>
      <c r="S82" s="298"/>
      <c r="T82" s="299">
        <v>7.7</v>
      </c>
      <c r="U82" s="299">
        <v>0</v>
      </c>
      <c r="V82" s="300">
        <v>0</v>
      </c>
      <c r="W82" s="301">
        <v>0</v>
      </c>
      <c r="X82" s="265">
        <v>1</v>
      </c>
      <c r="Y82" s="301">
        <v>2</v>
      </c>
      <c r="Z82" s="331">
        <v>5.5</v>
      </c>
      <c r="AA82" s="265">
        <v>1</v>
      </c>
      <c r="AB82" s="265" t="s">
        <v>41</v>
      </c>
      <c r="AC82" s="265" t="s">
        <v>82</v>
      </c>
      <c r="AD82" s="35" t="s">
        <v>436</v>
      </c>
      <c r="AE82" s="36"/>
      <c r="AF82" s="36"/>
      <c r="AG82" s="36"/>
      <c r="AH82" s="36"/>
    </row>
    <row r="83" spans="1:34" ht="123" customHeight="1" x14ac:dyDescent="0.25">
      <c r="A83" s="69"/>
      <c r="B83" s="48"/>
      <c r="C83" s="334" t="s">
        <v>437</v>
      </c>
      <c r="D83" s="48" t="s">
        <v>438</v>
      </c>
      <c r="E83" s="296"/>
      <c r="F83" s="48" t="s">
        <v>456</v>
      </c>
      <c r="G83" s="266">
        <v>44207</v>
      </c>
      <c r="H83" s="190" t="s">
        <v>454</v>
      </c>
      <c r="I83" s="192" t="s">
        <v>64</v>
      </c>
      <c r="J83" s="191">
        <v>44753</v>
      </c>
      <c r="K83" s="259">
        <v>44879</v>
      </c>
      <c r="L83" s="69" t="s">
        <v>455</v>
      </c>
      <c r="M83" s="249">
        <f t="shared" ca="1" si="3"/>
        <v>3</v>
      </c>
      <c r="N83" s="249">
        <f t="shared" ca="1" si="4"/>
        <v>2</v>
      </c>
      <c r="O83" s="249">
        <f t="shared" ca="1" si="4"/>
        <v>2</v>
      </c>
      <c r="P83" s="297">
        <v>73</v>
      </c>
      <c r="Q83" s="298">
        <v>37</v>
      </c>
      <c r="R83" s="298">
        <v>36</v>
      </c>
      <c r="S83" s="298">
        <v>0</v>
      </c>
      <c r="T83" s="299">
        <v>57.75</v>
      </c>
      <c r="U83" s="299">
        <v>43.7</v>
      </c>
      <c r="V83" s="300">
        <v>0</v>
      </c>
      <c r="W83" s="301">
        <v>2</v>
      </c>
      <c r="X83" s="265">
        <v>0.97333333333333338</v>
      </c>
      <c r="Y83" s="301">
        <v>75</v>
      </c>
      <c r="Z83" s="331">
        <f>+SUM(Tabla13456678[[#This Row],[FITO KGR. DECOMISADO]:[ACUI KGR. DECOMISADO]])</f>
        <v>101.45</v>
      </c>
      <c r="AA83" s="265"/>
      <c r="AB83" s="265"/>
      <c r="AC83" s="265"/>
      <c r="AD83" s="35"/>
      <c r="AE83" s="36"/>
      <c r="AF83" s="36"/>
      <c r="AG83" s="36"/>
      <c r="AH83" s="36"/>
    </row>
    <row r="84" spans="1:34" ht="123" customHeight="1" x14ac:dyDescent="0.25">
      <c r="A84" s="305" t="s">
        <v>34</v>
      </c>
      <c r="B84" s="94" t="s">
        <v>439</v>
      </c>
      <c r="C84" s="334" t="s">
        <v>440</v>
      </c>
      <c r="D84" s="8" t="s">
        <v>441</v>
      </c>
      <c r="E84" s="296"/>
      <c r="F84" s="259"/>
      <c r="G84" s="266">
        <v>44046</v>
      </c>
      <c r="H84" s="48" t="s">
        <v>442</v>
      </c>
      <c r="I84" s="259" t="s">
        <v>64</v>
      </c>
      <c r="J84" s="259">
        <v>44776</v>
      </c>
      <c r="K84" s="259">
        <v>44848</v>
      </c>
      <c r="L84" s="48" t="s">
        <v>443</v>
      </c>
      <c r="M84" s="249">
        <f t="shared" ca="1" si="3"/>
        <v>4</v>
      </c>
      <c r="N84" s="249">
        <f t="shared" ca="1" si="4"/>
        <v>2</v>
      </c>
      <c r="O84" s="249">
        <f t="shared" ca="1" si="4"/>
        <v>2</v>
      </c>
      <c r="P84" s="307">
        <v>24</v>
      </c>
      <c r="Q84" s="307">
        <v>10</v>
      </c>
      <c r="R84" s="307">
        <v>14</v>
      </c>
      <c r="S84" s="307">
        <v>0</v>
      </c>
      <c r="T84" s="308">
        <v>13.910000000000002</v>
      </c>
      <c r="U84" s="308">
        <v>10.760000000000003</v>
      </c>
      <c r="V84" s="308">
        <v>0</v>
      </c>
      <c r="W84" s="308">
        <v>6</v>
      </c>
      <c r="X84" s="309">
        <v>0.8</v>
      </c>
      <c r="Y84" s="310">
        <v>30</v>
      </c>
      <c r="Z84" s="331">
        <f>+SUM(Tabla13456678[[#This Row],[FITO KGR. DECOMISADO]:[ACUI KGR. DECOMISADO]])</f>
        <v>24.670000000000005</v>
      </c>
      <c r="AA84" s="265"/>
      <c r="AB84" s="265"/>
      <c r="AC84" s="265"/>
      <c r="AD84" s="35"/>
      <c r="AE84" s="36"/>
      <c r="AF84" s="36"/>
      <c r="AG84" s="36"/>
      <c r="AH84" s="36"/>
    </row>
    <row r="85" spans="1:34" ht="123" customHeight="1" x14ac:dyDescent="0.25">
      <c r="A85" s="69" t="s">
        <v>34</v>
      </c>
      <c r="B85" s="48" t="s">
        <v>185</v>
      </c>
      <c r="C85" s="333" t="s">
        <v>192</v>
      </c>
      <c r="D85" s="48" t="s">
        <v>460</v>
      </c>
      <c r="E85" s="296" t="s">
        <v>460</v>
      </c>
      <c r="F85" s="322">
        <v>48</v>
      </c>
      <c r="G85" s="266">
        <v>44522</v>
      </c>
      <c r="H85" s="48" t="s">
        <v>461</v>
      </c>
      <c r="I85" s="259" t="s">
        <v>48</v>
      </c>
      <c r="J85" s="259">
        <v>44887</v>
      </c>
      <c r="K85" s="259">
        <v>44998</v>
      </c>
      <c r="L85" s="48" t="s">
        <v>462</v>
      </c>
      <c r="M85" s="249">
        <f t="shared" ca="1" si="3"/>
        <v>3</v>
      </c>
      <c r="N85" s="249">
        <f t="shared" ca="1" si="4"/>
        <v>2</v>
      </c>
      <c r="O85" s="249">
        <f t="shared" ca="1" si="4"/>
        <v>1</v>
      </c>
      <c r="P85" s="48">
        <v>23</v>
      </c>
      <c r="Q85" s="29">
        <v>18</v>
      </c>
      <c r="R85" s="29">
        <v>5</v>
      </c>
      <c r="S85" s="29">
        <v>0</v>
      </c>
      <c r="T85" s="48">
        <v>26.22</v>
      </c>
      <c r="U85" s="48">
        <v>2.92</v>
      </c>
      <c r="V85" s="48">
        <v>0</v>
      </c>
      <c r="W85" s="48">
        <v>0</v>
      </c>
      <c r="X85" s="329">
        <v>1</v>
      </c>
      <c r="Y85" s="48">
        <v>23</v>
      </c>
      <c r="Z85" s="331">
        <f>+SUM(Tabla13456678[[#This Row],[FITO KGR. DECOMISADO]:[ACUI KGR. DECOMISADO]])</f>
        <v>29.14</v>
      </c>
      <c r="AA85" s="265"/>
      <c r="AB85" s="265"/>
      <c r="AC85" s="265"/>
      <c r="AD85" s="35"/>
      <c r="AE85" s="36"/>
      <c r="AF85" s="36"/>
      <c r="AG85" s="36"/>
      <c r="AH85" s="36"/>
    </row>
    <row r="86" spans="1:34" ht="123" customHeight="1" x14ac:dyDescent="0.25">
      <c r="A86" s="69" t="s">
        <v>34</v>
      </c>
      <c r="B86" s="48" t="s">
        <v>277</v>
      </c>
      <c r="C86" s="333" t="s">
        <v>278</v>
      </c>
      <c r="D86" s="48" t="s">
        <v>464</v>
      </c>
      <c r="E86" s="296" t="s">
        <v>464</v>
      </c>
      <c r="F86" s="322">
        <v>48</v>
      </c>
      <c r="G86" s="266">
        <v>44082</v>
      </c>
      <c r="H86" s="48" t="s">
        <v>465</v>
      </c>
      <c r="I86" s="259" t="s">
        <v>237</v>
      </c>
      <c r="J86" s="259">
        <v>44812</v>
      </c>
      <c r="K86" s="259">
        <v>44998</v>
      </c>
      <c r="L86" s="48" t="s">
        <v>466</v>
      </c>
      <c r="M86" s="249">
        <f t="shared" ca="1" si="3"/>
        <v>4</v>
      </c>
      <c r="N86" s="249">
        <f t="shared" ca="1" si="4"/>
        <v>2</v>
      </c>
      <c r="O86" s="249">
        <f t="shared" ca="1" si="4"/>
        <v>1</v>
      </c>
      <c r="P86" s="48">
        <v>209</v>
      </c>
      <c r="Q86" s="29">
        <v>96</v>
      </c>
      <c r="R86" s="29">
        <v>113</v>
      </c>
      <c r="S86" s="29">
        <v>0</v>
      </c>
      <c r="T86" s="48">
        <v>42.639999999999972</v>
      </c>
      <c r="U86" s="48">
        <v>63.420000000000009</v>
      </c>
      <c r="V86" s="48">
        <v>0</v>
      </c>
      <c r="W86" s="48">
        <v>40</v>
      </c>
      <c r="X86" s="329">
        <v>0.8393574297188755</v>
      </c>
      <c r="Y86" s="48">
        <v>249</v>
      </c>
      <c r="Z86" s="331">
        <f>+SUM(Tabla13456678[[#This Row],[FITO KGR. DECOMISADO]:[ACUI KGR. DECOMISADO]])</f>
        <v>106.05999999999997</v>
      </c>
      <c r="AA86" s="265"/>
      <c r="AB86" s="265"/>
      <c r="AC86" s="265"/>
      <c r="AD86" s="35"/>
      <c r="AE86" s="36"/>
      <c r="AF86" s="36"/>
      <c r="AG86" s="36"/>
      <c r="AH86" s="36"/>
    </row>
    <row r="87" spans="1:34" ht="123" customHeight="1" x14ac:dyDescent="0.25">
      <c r="A87" s="69" t="s">
        <v>34</v>
      </c>
      <c r="B87" s="226" t="s">
        <v>228</v>
      </c>
      <c r="C87" s="334" t="s">
        <v>229</v>
      </c>
      <c r="D87" s="48" t="s">
        <v>468</v>
      </c>
      <c r="E87" s="296"/>
      <c r="F87" s="322">
        <v>50</v>
      </c>
      <c r="G87" s="266">
        <v>44517</v>
      </c>
      <c r="H87" s="48" t="s">
        <v>469</v>
      </c>
      <c r="I87" s="46" t="s">
        <v>470</v>
      </c>
      <c r="J87" s="47">
        <v>44882</v>
      </c>
      <c r="K87" s="259">
        <v>45047</v>
      </c>
      <c r="L87" s="48" t="s">
        <v>471</v>
      </c>
      <c r="M87" s="249">
        <f t="shared" ca="1" si="3"/>
        <v>3</v>
      </c>
      <c r="N87" s="249">
        <f t="shared" ca="1" si="4"/>
        <v>2</v>
      </c>
      <c r="O87" s="249">
        <f t="shared" ca="1" si="4"/>
        <v>1</v>
      </c>
      <c r="P87" s="297">
        <v>35</v>
      </c>
      <c r="Q87" s="298">
        <v>7</v>
      </c>
      <c r="R87" s="298">
        <v>28</v>
      </c>
      <c r="S87" s="298">
        <v>0</v>
      </c>
      <c r="T87" s="299">
        <v>3.42</v>
      </c>
      <c r="U87" s="299">
        <v>21.599999999999998</v>
      </c>
      <c r="V87" s="300">
        <v>0</v>
      </c>
      <c r="W87" s="301">
        <v>8</v>
      </c>
      <c r="X87" s="265">
        <v>0.81395348837209303</v>
      </c>
      <c r="Y87" s="301">
        <v>43</v>
      </c>
      <c r="Z87" s="331">
        <f>+SUM(Tabla13456678[[#This Row],[FITO KGR. DECOMISADO]:[ACUI KGR. DECOMISADO]])</f>
        <v>25.019999999999996</v>
      </c>
      <c r="AA87" s="265"/>
      <c r="AB87" s="265"/>
      <c r="AC87" s="265"/>
      <c r="AD87" s="35"/>
      <c r="AE87" s="36"/>
      <c r="AF87" s="36"/>
      <c r="AG87" s="36"/>
      <c r="AH87" s="36"/>
    </row>
    <row r="88" spans="1:34" ht="123" customHeight="1" x14ac:dyDescent="0.25">
      <c r="A88" s="69" t="s">
        <v>34</v>
      </c>
      <c r="B88" s="48" t="s">
        <v>475</v>
      </c>
      <c r="C88" s="340" t="s">
        <v>260</v>
      </c>
      <c r="D88" s="45" t="s">
        <v>483</v>
      </c>
      <c r="E88" s="296"/>
      <c r="F88" s="322">
        <v>48</v>
      </c>
      <c r="G88" s="266">
        <v>44445</v>
      </c>
      <c r="H88" s="48" t="s">
        <v>477</v>
      </c>
      <c r="I88" s="259" t="s">
        <v>237</v>
      </c>
      <c r="J88" s="47">
        <v>44810</v>
      </c>
      <c r="K88" s="259">
        <v>45047</v>
      </c>
      <c r="L88" s="48" t="s">
        <v>478</v>
      </c>
      <c r="M88" s="249">
        <f t="shared" ref="M88" ca="1" si="5">+(YEAR(TODAY())-YEAR(G88))</f>
        <v>3</v>
      </c>
      <c r="N88" s="249">
        <f t="shared" ref="N88" ca="1" si="6">+(YEAR(TODAY())-YEAR(J88))</f>
        <v>2</v>
      </c>
      <c r="O88" s="249">
        <f ca="1">+(YEAR(TODAY())-YEAR(K88))</f>
        <v>1</v>
      </c>
      <c r="P88" s="297">
        <v>133</v>
      </c>
      <c r="Q88" s="298">
        <v>49</v>
      </c>
      <c r="R88" s="298">
        <v>84</v>
      </c>
      <c r="S88" s="298">
        <v>0</v>
      </c>
      <c r="T88" s="299">
        <v>11.790000000000004</v>
      </c>
      <c r="U88" s="299">
        <v>29.230000000000004</v>
      </c>
      <c r="V88" s="300">
        <v>0</v>
      </c>
      <c r="W88" s="301">
        <v>0</v>
      </c>
      <c r="X88" s="265">
        <v>1</v>
      </c>
      <c r="Y88" s="301">
        <v>133</v>
      </c>
      <c r="Z88" s="331">
        <f>+SUM(Tabla13456678[[#This Row],[FITO KGR. DECOMISADO]:[ACUI KGR. DECOMISADO]])</f>
        <v>41.02000000000001</v>
      </c>
      <c r="AA88" s="265"/>
      <c r="AB88" s="265"/>
      <c r="AC88" s="265"/>
      <c r="AD88" s="35"/>
      <c r="AE88" s="36"/>
      <c r="AF88" s="36"/>
      <c r="AG88" s="36"/>
      <c r="AH88" s="36"/>
    </row>
    <row r="89" spans="1:34" ht="123" customHeight="1" x14ac:dyDescent="0.25">
      <c r="A89" s="305" t="s">
        <v>34</v>
      </c>
      <c r="B89" s="94" t="s">
        <v>439</v>
      </c>
      <c r="C89" s="334" t="s">
        <v>440</v>
      </c>
      <c r="D89" s="48" t="s">
        <v>479</v>
      </c>
      <c r="E89" s="296"/>
      <c r="F89" s="322">
        <v>52</v>
      </c>
      <c r="G89" s="266">
        <v>44209</v>
      </c>
      <c r="H89" s="45" t="s">
        <v>480</v>
      </c>
      <c r="I89" s="46" t="s">
        <v>481</v>
      </c>
      <c r="J89" s="47">
        <v>44937</v>
      </c>
      <c r="K89" s="259">
        <v>45081</v>
      </c>
      <c r="L89" s="48" t="s">
        <v>482</v>
      </c>
      <c r="M89" s="249">
        <f t="shared" ref="M89:M92" ca="1" si="7">+(YEAR(TODAY())-YEAR(G89))</f>
        <v>3</v>
      </c>
      <c r="N89" s="249">
        <f t="shared" ref="N89" ca="1" si="8">+(YEAR(TODAY())-YEAR(J89))</f>
        <v>1</v>
      </c>
      <c r="O89" s="249">
        <f t="shared" ref="O89" ca="1" si="9">+(YEAR(TODAY())-YEAR(K89))</f>
        <v>1</v>
      </c>
      <c r="P89" s="297">
        <v>11</v>
      </c>
      <c r="Q89" s="298">
        <v>7</v>
      </c>
      <c r="R89" s="298">
        <v>4</v>
      </c>
      <c r="S89" s="298">
        <v>0</v>
      </c>
      <c r="T89" s="299">
        <v>4.6399999999999997</v>
      </c>
      <c r="U89" s="299">
        <v>3.97</v>
      </c>
      <c r="V89" s="300">
        <v>0</v>
      </c>
      <c r="W89" s="301">
        <v>1</v>
      </c>
      <c r="X89" s="265">
        <v>0.91666666666666663</v>
      </c>
      <c r="Y89" s="301">
        <v>12</v>
      </c>
      <c r="Z89" s="331">
        <f>+SUM(Tabla13456678[[#This Row],[FITO KGR. DECOMISADO]:[ACUI KGR. DECOMISADO]])</f>
        <v>8.61</v>
      </c>
      <c r="AA89" s="265"/>
      <c r="AB89" s="265"/>
      <c r="AC89" s="265"/>
      <c r="AD89" s="35"/>
      <c r="AE89" s="36"/>
      <c r="AF89" s="36"/>
      <c r="AG89" s="36"/>
      <c r="AH89" s="36"/>
    </row>
    <row r="90" spans="1:34" ht="123" customHeight="1" x14ac:dyDescent="0.25">
      <c r="A90" s="69" t="s">
        <v>34</v>
      </c>
      <c r="B90" s="48" t="s">
        <v>488</v>
      </c>
      <c r="C90" s="339" t="s">
        <v>97</v>
      </c>
      <c r="D90" s="48" t="s">
        <v>489</v>
      </c>
      <c r="E90" s="296"/>
      <c r="F90" s="322">
        <v>52</v>
      </c>
      <c r="G90" s="259">
        <v>44331</v>
      </c>
      <c r="H90" s="48" t="s">
        <v>491</v>
      </c>
      <c r="I90" s="48" t="s">
        <v>95</v>
      </c>
      <c r="J90" s="259">
        <v>44880</v>
      </c>
      <c r="K90" s="259">
        <v>45081</v>
      </c>
      <c r="L90" s="48" t="s">
        <v>493</v>
      </c>
      <c r="M90" s="249">
        <f t="shared" ref="M90:M91" ca="1" si="10">+(YEAR(TODAY())-YEAR(G90))</f>
        <v>3</v>
      </c>
      <c r="N90" s="249">
        <f t="shared" ref="N90:N91" ca="1" si="11">+(YEAR(TODAY())-YEAR(J90))</f>
        <v>2</v>
      </c>
      <c r="O90" s="249">
        <f t="shared" ref="O90:O91" ca="1" si="12">+(YEAR(TODAY())-YEAR(K90))</f>
        <v>1</v>
      </c>
      <c r="P90" s="297">
        <v>150</v>
      </c>
      <c r="Q90" s="298"/>
      <c r="R90" s="298"/>
      <c r="S90" s="298"/>
      <c r="T90" s="299">
        <v>11</v>
      </c>
      <c r="U90" s="299">
        <v>24</v>
      </c>
      <c r="V90" s="300">
        <v>2</v>
      </c>
      <c r="W90" s="301">
        <v>32</v>
      </c>
      <c r="X90" s="265">
        <v>0.82</v>
      </c>
      <c r="Y90" s="301">
        <v>182</v>
      </c>
      <c r="Z90" s="331">
        <f>+SUM(Tabla13456678[[#This Row],[FITO KGR. DECOMISADO]:[ACUI KGR. DECOMISADO]])</f>
        <v>37</v>
      </c>
      <c r="AA90" s="265"/>
      <c r="AB90" s="265"/>
      <c r="AC90" s="265"/>
      <c r="AD90" s="35"/>
      <c r="AE90" s="36"/>
      <c r="AF90" s="36"/>
      <c r="AG90" s="36"/>
      <c r="AH90" s="36"/>
    </row>
    <row r="91" spans="1:34" ht="123" customHeight="1" x14ac:dyDescent="0.25">
      <c r="A91" s="69" t="s">
        <v>34</v>
      </c>
      <c r="B91" s="48" t="s">
        <v>488</v>
      </c>
      <c r="C91" s="339" t="s">
        <v>97</v>
      </c>
      <c r="D91" s="48" t="s">
        <v>490</v>
      </c>
      <c r="E91" s="296"/>
      <c r="F91" s="322">
        <v>52</v>
      </c>
      <c r="G91" s="259">
        <v>44598</v>
      </c>
      <c r="H91" s="48" t="s">
        <v>492</v>
      </c>
      <c r="I91" s="48" t="s">
        <v>237</v>
      </c>
      <c r="J91" s="259">
        <v>44901</v>
      </c>
      <c r="K91" s="259">
        <v>45081</v>
      </c>
      <c r="L91" s="48" t="s">
        <v>494</v>
      </c>
      <c r="M91" s="249">
        <f t="shared" ca="1" si="10"/>
        <v>2</v>
      </c>
      <c r="N91" s="249">
        <f t="shared" ca="1" si="11"/>
        <v>2</v>
      </c>
      <c r="O91" s="249">
        <f t="shared" ca="1" si="12"/>
        <v>1</v>
      </c>
      <c r="P91" s="297">
        <v>252</v>
      </c>
      <c r="Q91" s="298"/>
      <c r="R91" s="298"/>
      <c r="S91" s="298"/>
      <c r="T91" s="299">
        <v>15</v>
      </c>
      <c r="U91" s="299">
        <v>49</v>
      </c>
      <c r="V91" s="300">
        <v>0</v>
      </c>
      <c r="W91" s="301">
        <v>14</v>
      </c>
      <c r="X91" s="265">
        <v>0.95</v>
      </c>
      <c r="Y91" s="301">
        <v>266</v>
      </c>
      <c r="Z91" s="331">
        <f>+SUM(Tabla13456678[[#This Row],[FITO KGR. DECOMISADO]:[ACUI KGR. DECOMISADO]])</f>
        <v>64</v>
      </c>
      <c r="AA91" s="265"/>
      <c r="AB91" s="265"/>
      <c r="AC91" s="265"/>
      <c r="AD91" s="35"/>
      <c r="AE91" s="36"/>
      <c r="AF91" s="36"/>
      <c r="AG91" s="36"/>
      <c r="AH91" s="36"/>
    </row>
    <row r="92" spans="1:34" ht="123" customHeight="1" x14ac:dyDescent="0.25">
      <c r="A92" s="69" t="s">
        <v>385</v>
      </c>
      <c r="B92" s="48" t="s">
        <v>358</v>
      </c>
      <c r="C92" s="340" t="s">
        <v>407</v>
      </c>
      <c r="D92" s="48" t="s">
        <v>484</v>
      </c>
      <c r="E92" s="296"/>
      <c r="F92" s="322">
        <v>50</v>
      </c>
      <c r="G92" s="266">
        <v>44558</v>
      </c>
      <c r="H92" s="48" t="s">
        <v>485</v>
      </c>
      <c r="I92" s="259" t="s">
        <v>486</v>
      </c>
      <c r="J92" s="259">
        <v>44923</v>
      </c>
      <c r="K92" s="259">
        <v>45048</v>
      </c>
      <c r="L92" s="48" t="s">
        <v>487</v>
      </c>
      <c r="M92" s="249">
        <f t="shared" ca="1" si="7"/>
        <v>3</v>
      </c>
      <c r="N92" s="249">
        <f t="shared" ref="N92" ca="1" si="13">+(YEAR(TODAY())-YEAR(J92))</f>
        <v>2</v>
      </c>
      <c r="O92" s="249">
        <f ca="1">+(YEAR(TODAY())-YEAR(K92))</f>
        <v>1</v>
      </c>
      <c r="P92" s="297">
        <v>29</v>
      </c>
      <c r="Q92" s="298"/>
      <c r="R92" s="298"/>
      <c r="S92" s="298"/>
      <c r="T92" s="299">
        <v>39</v>
      </c>
      <c r="U92" s="299">
        <v>1</v>
      </c>
      <c r="V92" s="300">
        <v>0</v>
      </c>
      <c r="W92" s="301">
        <v>0</v>
      </c>
      <c r="X92" s="265">
        <v>1</v>
      </c>
      <c r="Y92" s="301">
        <v>29</v>
      </c>
      <c r="Z92" s="331">
        <f>+SUM(Tabla13456678[[#This Row],[FITO KGR. DECOMISADO]:[ACUI KGR. DECOMISADO]])</f>
        <v>40</v>
      </c>
      <c r="AA92" s="265"/>
      <c r="AB92" s="265"/>
      <c r="AC92" s="265"/>
      <c r="AD92" s="35"/>
      <c r="AE92" s="36"/>
      <c r="AF92" s="36"/>
      <c r="AG92" s="36"/>
      <c r="AH92" s="36"/>
    </row>
    <row r="93" spans="1:34" ht="18" x14ac:dyDescent="0.25">
      <c r="A93" s="305"/>
      <c r="B93" s="94"/>
      <c r="C93" s="94"/>
      <c r="D93" s="94"/>
      <c r="E93" s="296"/>
      <c r="F93" s="259"/>
      <c r="G93" s="259"/>
      <c r="H93" s="48"/>
      <c r="I93" s="259"/>
      <c r="J93" s="259"/>
      <c r="K93" s="259"/>
      <c r="L93" s="48"/>
      <c r="M93" s="300"/>
      <c r="N93" s="300"/>
      <c r="O93" s="300"/>
      <c r="P93" s="341">
        <f t="shared" ref="P93:W93" si="14">+SUM(P2:P81)</f>
        <v>13039</v>
      </c>
      <c r="Q93" s="297">
        <f t="shared" si="14"/>
        <v>5858</v>
      </c>
      <c r="R93" s="297">
        <f t="shared" si="14"/>
        <v>4612</v>
      </c>
      <c r="S93" s="297">
        <f t="shared" si="14"/>
        <v>78</v>
      </c>
      <c r="T93" s="297">
        <f t="shared" si="14"/>
        <v>6061.518</v>
      </c>
      <c r="U93" s="297">
        <f t="shared" si="14"/>
        <v>3029.0210000000002</v>
      </c>
      <c r="V93" s="297">
        <f t="shared" si="14"/>
        <v>9.14</v>
      </c>
      <c r="W93" s="297">
        <f t="shared" si="14"/>
        <v>1377</v>
      </c>
      <c r="X93" s="265">
        <f>+Tabla13456678[[#This Row],[MARCAJES POSITIVOS]]/Tabla13456678[[#This Row],[EQUIPAJES MARCADOS  ]]</f>
        <v>0.90454387790496016</v>
      </c>
      <c r="Y93" s="341">
        <f>+SUM(Y2:Y81)</f>
        <v>14415</v>
      </c>
      <c r="Z93" s="332">
        <f>+SUM(Tabla13456678[[#This Row],[FITO KGR. DECOMISADO]:[ACUI KGR. DECOMISADO]])</f>
        <v>9099.6790000000001</v>
      </c>
      <c r="AA93" s="265"/>
      <c r="AB93" s="265"/>
      <c r="AC93" s="265"/>
      <c r="AD93" s="169"/>
      <c r="AE93" s="170"/>
      <c r="AF93" s="170"/>
      <c r="AG93" s="36"/>
      <c r="AH93" s="36"/>
    </row>
    <row r="94" spans="1:34" ht="18" x14ac:dyDescent="0.25">
      <c r="E94" s="296"/>
      <c r="F94" s="259"/>
      <c r="G94" s="259"/>
      <c r="H94" s="48"/>
      <c r="I94" s="259"/>
      <c r="J94" s="259"/>
      <c r="K94" s="259"/>
      <c r="L94" s="48"/>
      <c r="M94" s="300"/>
      <c r="N94" s="300"/>
      <c r="O94" s="300"/>
      <c r="P94" s="297"/>
      <c r="Q94" s="298"/>
      <c r="R94" s="298"/>
      <c r="S94" s="298"/>
      <c r="T94" s="299"/>
      <c r="U94" s="299"/>
      <c r="V94" s="300"/>
      <c r="W94" s="301"/>
      <c r="X94" s="265"/>
      <c r="Y94" s="301"/>
      <c r="Z94" s="332">
        <f>+SUM(Tabla13456678[[#This Row],[FITO KGR. DECOMISADO]:[ACUI KGR. DECOMISADO]])</f>
        <v>0</v>
      </c>
      <c r="AA94" s="265"/>
      <c r="AB94" s="265"/>
      <c r="AC94" s="265"/>
      <c r="AD94" s="169"/>
      <c r="AE94" s="170"/>
      <c r="AF94" s="170"/>
      <c r="AG94" s="36"/>
      <c r="AH94" s="36"/>
    </row>
    <row r="95" spans="1:34" ht="18" x14ac:dyDescent="0.25">
      <c r="E95" s="296"/>
      <c r="F95" s="259"/>
      <c r="G95" s="259"/>
      <c r="H95" s="48"/>
      <c r="I95" s="259"/>
      <c r="J95" s="259"/>
      <c r="K95" s="259"/>
      <c r="L95" s="48"/>
      <c r="M95" s="300"/>
      <c r="N95" s="300"/>
      <c r="O95" s="300"/>
      <c r="P95" s="297"/>
      <c r="Q95" s="298"/>
      <c r="R95" s="298"/>
      <c r="S95" s="298"/>
      <c r="T95" s="299"/>
      <c r="U95" s="299"/>
      <c r="V95" s="300"/>
      <c r="W95" s="301"/>
      <c r="X95" s="265"/>
      <c r="Y95" s="301"/>
      <c r="Z95" s="332">
        <f>+SUM(Tabla13456678[[#This Row],[FITO KGR. DECOMISADO]:[ACUI KGR. DECOMISADO]])</f>
        <v>0</v>
      </c>
      <c r="AA95" s="265"/>
      <c r="AB95" s="265"/>
      <c r="AC95" s="265"/>
      <c r="AD95" s="169"/>
      <c r="AE95" s="170"/>
      <c r="AF95" s="170"/>
      <c r="AG95" s="36"/>
      <c r="AH95" s="36"/>
    </row>
    <row r="96" spans="1:34" ht="18" x14ac:dyDescent="0.25">
      <c r="E96" s="296"/>
      <c r="F96" s="259"/>
      <c r="G96" s="259"/>
      <c r="H96" s="48"/>
      <c r="I96" s="259"/>
      <c r="J96" s="259"/>
      <c r="K96" s="259"/>
      <c r="L96" s="48"/>
      <c r="M96" s="300"/>
      <c r="N96" s="300"/>
      <c r="O96" s="300"/>
      <c r="P96" s="297"/>
      <c r="Q96" s="298"/>
      <c r="R96" s="298"/>
      <c r="S96" s="298"/>
      <c r="T96" s="299"/>
      <c r="U96" s="299"/>
      <c r="V96" s="300"/>
      <c r="W96" s="301"/>
      <c r="X96" s="265"/>
      <c r="Y96" s="301"/>
      <c r="Z96" s="332">
        <f>+SUM(Tabla13456678[[#This Row],[FITO KGR. DECOMISADO]:[ACUI KGR. DECOMISADO]])</f>
        <v>0</v>
      </c>
      <c r="AA96" s="265"/>
      <c r="AB96" s="265"/>
      <c r="AC96" s="265"/>
      <c r="AD96" s="169"/>
      <c r="AE96" s="170"/>
      <c r="AF96" s="170"/>
      <c r="AG96" s="36"/>
      <c r="AH96" s="36"/>
    </row>
    <row r="97" spans="5:34" ht="18" x14ac:dyDescent="0.25">
      <c r="E97" s="296"/>
      <c r="F97" s="259"/>
      <c r="G97" s="259"/>
      <c r="H97" s="48"/>
      <c r="I97" s="259"/>
      <c r="J97" s="259"/>
      <c r="K97" s="259"/>
      <c r="L97" s="48"/>
      <c r="M97" s="300"/>
      <c r="N97" s="300"/>
      <c r="O97" s="300"/>
      <c r="P97" s="297"/>
      <c r="Q97" s="298"/>
      <c r="R97" s="298"/>
      <c r="S97" s="298"/>
      <c r="T97" s="299"/>
      <c r="U97" s="299"/>
      <c r="V97" s="300"/>
      <c r="W97" s="301"/>
      <c r="X97" s="265"/>
      <c r="Y97" s="301"/>
      <c r="Z97" s="332">
        <f>+SUM(Tabla13456678[[#This Row],[FITO KGR. DECOMISADO]:[ACUI KGR. DECOMISADO]])</f>
        <v>0</v>
      </c>
      <c r="AA97" s="265"/>
      <c r="AB97" s="265"/>
      <c r="AC97" s="265"/>
      <c r="AD97" s="169"/>
      <c r="AE97" s="170"/>
      <c r="AF97" s="170"/>
      <c r="AG97" s="36"/>
      <c r="AH97" s="36"/>
    </row>
    <row r="98" spans="5:34" ht="18" x14ac:dyDescent="0.25">
      <c r="E98" s="296"/>
      <c r="F98" s="259"/>
      <c r="G98" s="259"/>
      <c r="H98" s="48"/>
      <c r="I98" s="259"/>
      <c r="J98" s="259"/>
      <c r="K98" s="259"/>
      <c r="L98" s="48"/>
      <c r="M98" s="300"/>
      <c r="N98" s="300"/>
      <c r="O98" s="300"/>
      <c r="P98" s="297"/>
      <c r="Q98" s="298"/>
      <c r="R98" s="298"/>
      <c r="S98" s="298"/>
      <c r="T98" s="299"/>
      <c r="U98" s="299"/>
      <c r="V98" s="300"/>
      <c r="W98" s="301"/>
      <c r="X98" s="265"/>
      <c r="Y98" s="301"/>
      <c r="Z98" s="332">
        <f>+SUM(Tabla13456678[[#This Row],[FITO KGR. DECOMISADO]:[ACUI KGR. DECOMISADO]])</f>
        <v>0</v>
      </c>
      <c r="AA98" s="265"/>
      <c r="AB98" s="265"/>
      <c r="AC98" s="265"/>
      <c r="AD98" s="169"/>
      <c r="AE98" s="170"/>
      <c r="AF98" s="170"/>
      <c r="AG98" s="36"/>
      <c r="AH98" s="36"/>
    </row>
    <row r="99" spans="5:34" ht="18" x14ac:dyDescent="0.25">
      <c r="E99" s="296"/>
      <c r="F99" s="259"/>
      <c r="G99" s="259"/>
      <c r="H99" s="48"/>
      <c r="I99" s="259"/>
      <c r="J99" s="259"/>
      <c r="K99" s="259"/>
      <c r="L99" s="48"/>
      <c r="M99" s="300"/>
      <c r="N99" s="300"/>
      <c r="O99" s="300"/>
      <c r="P99" s="297"/>
      <c r="Q99" s="298"/>
      <c r="R99" s="298"/>
      <c r="S99" s="298"/>
      <c r="T99" s="299"/>
      <c r="U99" s="299"/>
      <c r="V99" s="300"/>
      <c r="W99" s="301"/>
      <c r="X99" s="265"/>
      <c r="Y99" s="301"/>
      <c r="Z99" s="332">
        <f>+SUM(Tabla13456678[[#This Row],[FITO KGR. DECOMISADO]:[ACUI KGR. DECOMISADO]])</f>
        <v>0</v>
      </c>
      <c r="AA99" s="265"/>
      <c r="AB99" s="265"/>
      <c r="AC99" s="265"/>
      <c r="AD99" s="169"/>
      <c r="AE99" s="170"/>
      <c r="AF99" s="170"/>
      <c r="AG99" s="36"/>
      <c r="AH99" s="36"/>
    </row>
    <row r="100" spans="5:34" ht="18" x14ac:dyDescent="0.25">
      <c r="E100" s="296"/>
      <c r="F100" s="259"/>
      <c r="G100" s="259"/>
      <c r="H100" s="48"/>
      <c r="I100" s="259"/>
      <c r="J100" s="259"/>
      <c r="K100" s="259"/>
      <c r="L100" s="48"/>
      <c r="M100" s="300"/>
      <c r="N100" s="300"/>
      <c r="O100" s="300"/>
      <c r="P100" s="297"/>
      <c r="Q100" s="298"/>
      <c r="R100" s="298"/>
      <c r="S100" s="298"/>
      <c r="T100" s="299"/>
      <c r="U100" s="299"/>
      <c r="V100" s="300"/>
      <c r="W100" s="301"/>
      <c r="X100" s="265"/>
      <c r="Y100" s="301"/>
      <c r="Z100" s="332">
        <f>+SUM(Tabla13456678[[#This Row],[FITO KGR. DECOMISADO]:[ACUI KGR. DECOMISADO]])</f>
        <v>0</v>
      </c>
      <c r="AA100" s="265"/>
      <c r="AB100" s="265"/>
      <c r="AC100" s="265"/>
      <c r="AD100" s="169"/>
      <c r="AE100" s="170"/>
      <c r="AF100" s="170"/>
      <c r="AG100" s="36"/>
      <c r="AH100" s="36"/>
    </row>
    <row r="101" spans="5:34" ht="18" x14ac:dyDescent="0.25">
      <c r="E101" s="296"/>
      <c r="F101" s="259"/>
      <c r="G101" s="259"/>
      <c r="H101" s="48"/>
      <c r="I101" s="259"/>
      <c r="J101" s="259"/>
      <c r="K101" s="259"/>
      <c r="L101" s="48"/>
      <c r="M101" s="300"/>
      <c r="N101" s="300"/>
      <c r="O101" s="300"/>
      <c r="P101" s="297"/>
      <c r="Q101" s="298"/>
      <c r="R101" s="298"/>
      <c r="S101" s="298"/>
      <c r="T101" s="299"/>
      <c r="U101" s="299"/>
      <c r="V101" s="300"/>
      <c r="W101" s="301"/>
      <c r="X101" s="265"/>
      <c r="Y101" s="301"/>
      <c r="Z101" s="332">
        <f>+SUM(Tabla13456678[[#This Row],[FITO KGR. DECOMISADO]:[ACUI KGR. DECOMISADO]])</f>
        <v>0</v>
      </c>
      <c r="AA101" s="265"/>
      <c r="AB101" s="265"/>
      <c r="AC101" s="265"/>
      <c r="AD101" s="169"/>
      <c r="AE101" s="170"/>
      <c r="AF101" s="170"/>
      <c r="AG101" s="36"/>
      <c r="AH101" s="36"/>
    </row>
    <row r="102" spans="5:34" ht="18" x14ac:dyDescent="0.25">
      <c r="E102" s="296"/>
      <c r="F102" s="259"/>
      <c r="G102" s="259"/>
      <c r="H102" s="48"/>
      <c r="I102" s="259"/>
      <c r="J102" s="259"/>
      <c r="K102" s="259"/>
      <c r="L102" s="48"/>
      <c r="M102" s="300"/>
      <c r="N102" s="300"/>
      <c r="O102" s="300"/>
      <c r="P102" s="297"/>
      <c r="Q102" s="298"/>
      <c r="R102" s="298"/>
      <c r="S102" s="298"/>
      <c r="T102" s="299"/>
      <c r="U102" s="299"/>
      <c r="V102" s="300"/>
      <c r="W102" s="301"/>
      <c r="X102" s="265"/>
      <c r="Y102" s="301"/>
      <c r="Z102" s="332">
        <f>+SUM(Tabla13456678[[#This Row],[FITO KGR. DECOMISADO]:[ACUI KGR. DECOMISADO]])</f>
        <v>0</v>
      </c>
      <c r="AA102" s="265"/>
      <c r="AB102" s="265"/>
      <c r="AC102" s="265"/>
      <c r="AD102" s="169"/>
      <c r="AE102" s="170"/>
      <c r="AF102" s="170"/>
      <c r="AG102" s="36"/>
      <c r="AH102" s="36"/>
    </row>
    <row r="103" spans="5:34" ht="18" x14ac:dyDescent="0.25">
      <c r="E103" s="296"/>
      <c r="F103" s="259"/>
      <c r="G103" s="259"/>
      <c r="H103" s="48"/>
      <c r="I103" s="259"/>
      <c r="J103" s="259"/>
      <c r="K103" s="259"/>
      <c r="L103" s="48"/>
      <c r="M103" s="300"/>
      <c r="N103" s="300"/>
      <c r="O103" s="300"/>
      <c r="P103" s="297"/>
      <c r="Q103" s="298"/>
      <c r="R103" s="298"/>
      <c r="S103" s="298"/>
      <c r="T103" s="299"/>
      <c r="U103" s="299"/>
      <c r="V103" s="300"/>
      <c r="W103" s="301"/>
      <c r="X103" s="265"/>
      <c r="Y103" s="301"/>
      <c r="Z103" s="332">
        <f>+SUM(Tabla13456678[[#This Row],[FITO KGR. DECOMISADO]:[ACUI KGR. DECOMISADO]])</f>
        <v>0</v>
      </c>
      <c r="AA103" s="265"/>
      <c r="AB103" s="265"/>
      <c r="AC103" s="265"/>
      <c r="AD103" s="169"/>
      <c r="AE103" s="170"/>
      <c r="AF103" s="170"/>
      <c r="AG103" s="36"/>
      <c r="AH103" s="36"/>
    </row>
    <row r="104" spans="5:34" ht="18" x14ac:dyDescent="0.25">
      <c r="E104" s="296"/>
      <c r="F104" s="259"/>
      <c r="G104" s="259"/>
      <c r="H104" s="48"/>
      <c r="I104" s="259"/>
      <c r="J104" s="259"/>
      <c r="K104" s="259"/>
      <c r="L104" s="48"/>
      <c r="M104" s="300"/>
      <c r="N104" s="300"/>
      <c r="O104" s="300"/>
      <c r="P104" s="297"/>
      <c r="Q104" s="298"/>
      <c r="R104" s="298"/>
      <c r="S104" s="298"/>
      <c r="T104" s="299"/>
      <c r="U104" s="299"/>
      <c r="V104" s="300"/>
      <c r="W104" s="301"/>
      <c r="X104" s="265"/>
      <c r="Y104" s="301"/>
      <c r="Z104" s="332">
        <f>+SUM(Tabla13456678[[#This Row],[FITO KGR. DECOMISADO]:[ACUI KGR. DECOMISADO]])</f>
        <v>0</v>
      </c>
      <c r="AA104" s="265"/>
      <c r="AB104" s="265"/>
      <c r="AC104" s="265"/>
      <c r="AD104" s="169"/>
      <c r="AE104" s="170"/>
      <c r="AF104" s="170"/>
      <c r="AG104" s="36"/>
      <c r="AH104" s="36"/>
    </row>
    <row r="105" spans="5:34" ht="18" x14ac:dyDescent="0.25">
      <c r="E105" s="296"/>
      <c r="F105" s="259"/>
      <c r="G105" s="259"/>
      <c r="H105" s="48"/>
      <c r="I105" s="259"/>
      <c r="J105" s="259"/>
      <c r="K105" s="259"/>
      <c r="L105" s="48"/>
      <c r="M105" s="300"/>
      <c r="N105" s="300"/>
      <c r="O105" s="300"/>
      <c r="P105" s="297"/>
      <c r="Q105" s="298"/>
      <c r="R105" s="298"/>
      <c r="S105" s="298"/>
      <c r="T105" s="299"/>
      <c r="U105" s="299"/>
      <c r="V105" s="300"/>
      <c r="W105" s="301"/>
      <c r="X105" s="265"/>
      <c r="Y105" s="301"/>
      <c r="Z105" s="332">
        <f>+SUM(Tabla13456678[[#This Row],[FITO KGR. DECOMISADO]:[ACUI KGR. DECOMISADO]])</f>
        <v>0</v>
      </c>
      <c r="AA105" s="265"/>
      <c r="AB105" s="265"/>
      <c r="AC105" s="265"/>
      <c r="AD105" s="169"/>
      <c r="AE105" s="170"/>
      <c r="AF105" s="170"/>
      <c r="AG105" s="36"/>
      <c r="AH105" s="36"/>
    </row>
    <row r="106" spans="5:34" ht="18" x14ac:dyDescent="0.25">
      <c r="E106" s="296"/>
      <c r="F106" s="259"/>
      <c r="G106" s="259"/>
      <c r="H106" s="48"/>
      <c r="I106" s="259"/>
      <c r="J106" s="259"/>
      <c r="K106" s="259"/>
      <c r="L106" s="48"/>
      <c r="M106" s="300"/>
      <c r="N106" s="300"/>
      <c r="O106" s="300"/>
      <c r="P106" s="297"/>
      <c r="Q106" s="298"/>
      <c r="R106" s="298"/>
      <c r="S106" s="298"/>
      <c r="T106" s="299"/>
      <c r="U106" s="299"/>
      <c r="V106" s="300"/>
      <c r="W106" s="301"/>
      <c r="X106" s="265"/>
      <c r="Y106" s="301"/>
      <c r="Z106" s="332">
        <f>+SUM(Tabla13456678[[#This Row],[FITO KGR. DECOMISADO]:[ACUI KGR. DECOMISADO]])</f>
        <v>0</v>
      </c>
      <c r="AA106" s="265"/>
      <c r="AB106" s="265"/>
      <c r="AC106" s="265"/>
      <c r="AD106" s="169"/>
      <c r="AE106" s="170"/>
      <c r="AF106" s="170"/>
      <c r="AG106" s="36"/>
      <c r="AH106" s="36"/>
    </row>
    <row r="107" spans="5:34" ht="18" x14ac:dyDescent="0.25">
      <c r="E107" s="296"/>
      <c r="F107" s="259"/>
      <c r="G107" s="259"/>
      <c r="H107" s="48"/>
      <c r="I107" s="259"/>
      <c r="J107" s="259"/>
      <c r="K107" s="259"/>
      <c r="L107" s="48"/>
      <c r="M107" s="300"/>
      <c r="N107" s="300"/>
      <c r="O107" s="300"/>
      <c r="P107" s="297"/>
      <c r="Q107" s="298"/>
      <c r="R107" s="298"/>
      <c r="S107" s="298"/>
      <c r="T107" s="299"/>
      <c r="U107" s="299"/>
      <c r="V107" s="300"/>
      <c r="W107" s="301"/>
      <c r="X107" s="265"/>
      <c r="Y107" s="301"/>
      <c r="Z107" s="332">
        <f>+SUM(Tabla13456678[[#This Row],[FITO KGR. DECOMISADO]:[ACUI KGR. DECOMISADO]])</f>
        <v>0</v>
      </c>
      <c r="AA107" s="265"/>
      <c r="AB107" s="265"/>
      <c r="AC107" s="265"/>
      <c r="AD107" s="169"/>
      <c r="AE107" s="170"/>
      <c r="AF107" s="170"/>
      <c r="AG107" s="36"/>
      <c r="AH107" s="36"/>
    </row>
    <row r="108" spans="5:34" ht="18" x14ac:dyDescent="0.25">
      <c r="E108" s="296"/>
      <c r="F108" s="259"/>
      <c r="G108" s="259"/>
      <c r="H108" s="48"/>
      <c r="I108" s="259"/>
      <c r="J108" s="259"/>
      <c r="K108" s="259"/>
      <c r="L108" s="48"/>
      <c r="M108" s="300"/>
      <c r="N108" s="300"/>
      <c r="O108" s="300"/>
      <c r="P108" s="297"/>
      <c r="Q108" s="298"/>
      <c r="R108" s="298"/>
      <c r="S108" s="298"/>
      <c r="T108" s="299"/>
      <c r="U108" s="299"/>
      <c r="V108" s="300"/>
      <c r="W108" s="301"/>
      <c r="X108" s="265"/>
      <c r="Y108" s="301"/>
      <c r="Z108" s="332">
        <f>+SUM(Tabla13456678[[#This Row],[FITO KGR. DECOMISADO]:[ACUI KGR. DECOMISADO]])</f>
        <v>0</v>
      </c>
      <c r="AA108" s="265"/>
      <c r="AB108" s="265"/>
      <c r="AC108" s="265"/>
      <c r="AD108" s="169"/>
      <c r="AE108" s="170"/>
      <c r="AF108" s="170"/>
      <c r="AG108" s="36"/>
      <c r="AH108" s="36"/>
    </row>
    <row r="109" spans="5:34" ht="18" x14ac:dyDescent="0.25">
      <c r="E109" s="296"/>
      <c r="F109" s="259"/>
      <c r="G109" s="259"/>
      <c r="H109" s="48"/>
      <c r="I109" s="259"/>
      <c r="J109" s="259"/>
      <c r="K109" s="259"/>
      <c r="L109" s="48"/>
      <c r="M109" s="300"/>
      <c r="N109" s="300"/>
      <c r="O109" s="300"/>
      <c r="P109" s="297"/>
      <c r="Q109" s="298"/>
      <c r="R109" s="298"/>
      <c r="S109" s="298"/>
      <c r="T109" s="299"/>
      <c r="U109" s="299"/>
      <c r="V109" s="300"/>
      <c r="W109" s="301"/>
      <c r="X109" s="265"/>
      <c r="Y109" s="301"/>
      <c r="Z109" s="332">
        <f>+SUM(Tabla13456678[[#This Row],[FITO KGR. DECOMISADO]:[ACUI KGR. DECOMISADO]])</f>
        <v>0</v>
      </c>
      <c r="AA109" s="265"/>
      <c r="AB109" s="265"/>
      <c r="AC109" s="265"/>
      <c r="AD109" s="169"/>
      <c r="AE109" s="170"/>
      <c r="AF109" s="170"/>
      <c r="AG109" s="36"/>
      <c r="AH109" s="36"/>
    </row>
    <row r="110" spans="5:34" ht="18" x14ac:dyDescent="0.25">
      <c r="E110" s="296"/>
      <c r="F110" s="259"/>
      <c r="G110" s="259"/>
      <c r="H110" s="48"/>
      <c r="I110" s="259"/>
      <c r="J110" s="259"/>
      <c r="K110" s="259"/>
      <c r="L110" s="48"/>
      <c r="M110" s="300"/>
      <c r="N110" s="300"/>
      <c r="O110" s="300"/>
      <c r="P110" s="297"/>
      <c r="Q110" s="298"/>
      <c r="R110" s="298"/>
      <c r="S110" s="298"/>
      <c r="T110" s="299"/>
      <c r="U110" s="299"/>
      <c r="V110" s="300"/>
      <c r="W110" s="301"/>
      <c r="X110" s="265"/>
      <c r="Y110" s="301"/>
      <c r="Z110" s="332">
        <f>+SUM(Tabla13456678[[#This Row],[FITO KGR. DECOMISADO]:[ACUI KGR. DECOMISADO]])</f>
        <v>0</v>
      </c>
      <c r="AA110" s="265"/>
      <c r="AB110" s="265"/>
      <c r="AC110" s="265"/>
      <c r="AD110" s="169"/>
      <c r="AE110" s="170"/>
      <c r="AF110" s="170"/>
      <c r="AG110" s="36"/>
      <c r="AH110" s="36"/>
    </row>
    <row r="111" spans="5:34" ht="18" x14ac:dyDescent="0.25">
      <c r="E111" s="296"/>
      <c r="F111" s="259"/>
      <c r="G111" s="259"/>
      <c r="H111" s="48"/>
      <c r="I111" s="259"/>
      <c r="J111" s="259"/>
      <c r="K111" s="259"/>
      <c r="L111" s="48"/>
      <c r="M111" s="300"/>
      <c r="N111" s="300"/>
      <c r="O111" s="300"/>
      <c r="P111" s="297"/>
      <c r="Q111" s="298"/>
      <c r="R111" s="298"/>
      <c r="S111" s="298"/>
      <c r="T111" s="299"/>
      <c r="U111" s="299"/>
      <c r="V111" s="300"/>
      <c r="W111" s="301"/>
      <c r="X111" s="265"/>
      <c r="Y111" s="301"/>
      <c r="Z111" s="332">
        <f>+SUM(Tabla13456678[[#This Row],[FITO KGR. DECOMISADO]:[ACUI KGR. DECOMISADO]])</f>
        <v>0</v>
      </c>
      <c r="AA111" s="265"/>
      <c r="AB111" s="265"/>
      <c r="AC111" s="265"/>
      <c r="AD111" s="169"/>
      <c r="AE111" s="170"/>
      <c r="AF111" s="170"/>
      <c r="AG111" s="36"/>
      <c r="AH111" s="36"/>
    </row>
    <row r="112" spans="5:34" ht="18" x14ac:dyDescent="0.25">
      <c r="E112" s="296"/>
      <c r="F112" s="259"/>
      <c r="G112" s="259"/>
      <c r="H112" s="48"/>
      <c r="I112" s="259"/>
      <c r="J112" s="259"/>
      <c r="K112" s="259"/>
      <c r="L112" s="48"/>
      <c r="M112" s="300"/>
      <c r="N112" s="300"/>
      <c r="O112" s="300"/>
      <c r="P112" s="297"/>
      <c r="Q112" s="298"/>
      <c r="R112" s="298"/>
      <c r="S112" s="298"/>
      <c r="T112" s="299"/>
      <c r="U112" s="299"/>
      <c r="V112" s="300"/>
      <c r="W112" s="301"/>
      <c r="X112" s="265"/>
      <c r="Y112" s="301"/>
      <c r="Z112" s="332">
        <f>+SUM(Tabla13456678[[#This Row],[FITO KGR. DECOMISADO]:[ACUI KGR. DECOMISADO]])</f>
        <v>0</v>
      </c>
      <c r="AA112" s="265"/>
      <c r="AB112" s="265"/>
      <c r="AC112" s="265"/>
      <c r="AD112" s="169"/>
      <c r="AE112" s="170"/>
      <c r="AF112" s="170"/>
      <c r="AG112" s="36"/>
      <c r="AH112" s="36"/>
    </row>
    <row r="113" spans="5:34" ht="18" x14ac:dyDescent="0.25">
      <c r="E113" s="296"/>
      <c r="F113" s="259"/>
      <c r="G113" s="259"/>
      <c r="H113" s="48"/>
      <c r="I113" s="259"/>
      <c r="J113" s="259"/>
      <c r="K113" s="259"/>
      <c r="L113" s="48"/>
      <c r="M113" s="300"/>
      <c r="N113" s="300"/>
      <c r="O113" s="300"/>
      <c r="P113" s="297"/>
      <c r="Q113" s="298"/>
      <c r="R113" s="298"/>
      <c r="S113" s="298"/>
      <c r="T113" s="299"/>
      <c r="U113" s="299"/>
      <c r="V113" s="300"/>
      <c r="W113" s="301"/>
      <c r="X113" s="265"/>
      <c r="Y113" s="301"/>
      <c r="Z113" s="332">
        <f>+SUM(Tabla13456678[[#This Row],[FITO KGR. DECOMISADO]:[ACUI KGR. DECOMISADO]])</f>
        <v>0</v>
      </c>
      <c r="AA113" s="265"/>
      <c r="AB113" s="265"/>
      <c r="AC113" s="265"/>
      <c r="AD113" s="169"/>
      <c r="AE113" s="170"/>
      <c r="AF113" s="170"/>
      <c r="AG113" s="36"/>
      <c r="AH113" s="36"/>
    </row>
    <row r="114" spans="5:34" ht="18" x14ac:dyDescent="0.25">
      <c r="E114" s="296"/>
      <c r="F114" s="259"/>
      <c r="G114" s="259"/>
      <c r="H114" s="48"/>
      <c r="I114" s="259"/>
      <c r="J114" s="259"/>
      <c r="K114" s="259"/>
      <c r="L114" s="48"/>
      <c r="M114" s="300"/>
      <c r="N114" s="300"/>
      <c r="O114" s="300"/>
      <c r="P114" s="297"/>
      <c r="Q114" s="298"/>
      <c r="R114" s="298"/>
      <c r="S114" s="298"/>
      <c r="T114" s="299"/>
      <c r="U114" s="299"/>
      <c r="V114" s="300"/>
      <c r="W114" s="301"/>
      <c r="X114" s="265"/>
      <c r="Y114" s="301"/>
      <c r="Z114" s="332">
        <f>+SUM(Tabla13456678[[#This Row],[FITO KGR. DECOMISADO]:[ACUI KGR. DECOMISADO]])</f>
        <v>0</v>
      </c>
      <c r="AA114" s="265"/>
      <c r="AB114" s="265"/>
      <c r="AC114" s="265"/>
      <c r="AD114" s="169"/>
      <c r="AE114" s="170"/>
      <c r="AF114" s="170"/>
      <c r="AG114" s="36"/>
      <c r="AH114" s="36"/>
    </row>
    <row r="115" spans="5:34" ht="18" x14ac:dyDescent="0.25">
      <c r="E115" s="296"/>
      <c r="F115" s="259"/>
      <c r="G115" s="259"/>
      <c r="H115" s="48"/>
      <c r="I115" s="259"/>
      <c r="J115" s="259"/>
      <c r="K115" s="259"/>
      <c r="L115" s="48"/>
      <c r="M115" s="300"/>
      <c r="N115" s="300"/>
      <c r="O115" s="300"/>
      <c r="P115" s="297"/>
      <c r="Q115" s="298"/>
      <c r="R115" s="298"/>
      <c r="S115" s="298"/>
      <c r="T115" s="299"/>
      <c r="U115" s="299"/>
      <c r="V115" s="300"/>
      <c r="W115" s="301"/>
      <c r="X115" s="265"/>
      <c r="Y115" s="301"/>
      <c r="Z115" s="332">
        <f>+SUM(Tabla13456678[[#This Row],[FITO KGR. DECOMISADO]:[ACUI KGR. DECOMISADO]])</f>
        <v>0</v>
      </c>
      <c r="AA115" s="265"/>
      <c r="AB115" s="265"/>
      <c r="AC115" s="265"/>
      <c r="AD115" s="169"/>
      <c r="AE115" s="170"/>
      <c r="AF115" s="170"/>
      <c r="AG115" s="36"/>
      <c r="AH115" s="36"/>
    </row>
    <row r="116" spans="5:34" ht="18" x14ac:dyDescent="0.25">
      <c r="E116" s="296"/>
      <c r="F116" s="259"/>
      <c r="G116" s="259"/>
      <c r="H116" s="48"/>
      <c r="I116" s="259"/>
      <c r="J116" s="259"/>
      <c r="K116" s="259"/>
      <c r="L116" s="48"/>
      <c r="M116" s="300"/>
      <c r="N116" s="300"/>
      <c r="O116" s="300"/>
      <c r="P116" s="297"/>
      <c r="Q116" s="298"/>
      <c r="R116" s="298"/>
      <c r="S116" s="298"/>
      <c r="T116" s="299"/>
      <c r="U116" s="299"/>
      <c r="V116" s="300"/>
      <c r="W116" s="301"/>
      <c r="X116" s="265"/>
      <c r="Y116" s="301"/>
      <c r="Z116" s="332">
        <f>+SUM(Tabla13456678[[#This Row],[FITO KGR. DECOMISADO]:[ACUI KGR. DECOMISADO]])</f>
        <v>0</v>
      </c>
      <c r="AA116" s="265"/>
      <c r="AB116" s="265"/>
      <c r="AC116" s="265"/>
      <c r="AD116" s="169"/>
      <c r="AE116" s="170"/>
      <c r="AF116" s="170"/>
      <c r="AG116" s="36"/>
      <c r="AH116" s="36"/>
    </row>
    <row r="117" spans="5:34" ht="18" x14ac:dyDescent="0.25">
      <c r="E117" s="296"/>
      <c r="F117" s="259"/>
      <c r="G117" s="259"/>
      <c r="H117" s="48"/>
      <c r="I117" s="259"/>
      <c r="J117" s="259"/>
      <c r="K117" s="259"/>
      <c r="L117" s="48"/>
      <c r="M117" s="300"/>
      <c r="N117" s="300"/>
      <c r="O117" s="300"/>
      <c r="P117" s="297"/>
      <c r="Q117" s="298"/>
      <c r="R117" s="298"/>
      <c r="S117" s="298"/>
      <c r="T117" s="299"/>
      <c r="U117" s="299"/>
      <c r="V117" s="300"/>
      <c r="W117" s="301"/>
      <c r="X117" s="265"/>
      <c r="Y117" s="301"/>
      <c r="Z117" s="332">
        <f>+SUM(Tabla13456678[[#This Row],[FITO KGR. DECOMISADO]:[ACUI KGR. DECOMISADO]])</f>
        <v>0</v>
      </c>
      <c r="AA117" s="265"/>
      <c r="AB117" s="265"/>
      <c r="AC117" s="265"/>
      <c r="AD117" s="169"/>
      <c r="AE117" s="170"/>
      <c r="AF117" s="170"/>
      <c r="AG117" s="36"/>
      <c r="AH117" s="36"/>
    </row>
    <row r="118" spans="5:34" ht="18" x14ac:dyDescent="0.25">
      <c r="E118" s="296"/>
      <c r="F118" s="259"/>
      <c r="G118" s="259"/>
      <c r="H118" s="48"/>
      <c r="I118" s="259"/>
      <c r="J118" s="259"/>
      <c r="K118" s="259"/>
      <c r="L118" s="48"/>
      <c r="M118" s="300"/>
      <c r="N118" s="300"/>
      <c r="O118" s="300"/>
      <c r="P118" s="297"/>
      <c r="Q118" s="298"/>
      <c r="R118" s="298"/>
      <c r="S118" s="298"/>
      <c r="T118" s="299"/>
      <c r="U118" s="299"/>
      <c r="V118" s="300"/>
      <c r="W118" s="301"/>
      <c r="X118" s="265"/>
      <c r="Y118" s="301"/>
      <c r="Z118" s="332">
        <f>+SUM(Tabla13456678[[#This Row],[FITO KGR. DECOMISADO]:[ACUI KGR. DECOMISADO]])</f>
        <v>0</v>
      </c>
      <c r="AA118" s="265"/>
      <c r="AB118" s="265"/>
      <c r="AC118" s="265"/>
      <c r="AD118" s="169"/>
      <c r="AE118" s="170"/>
      <c r="AF118" s="170"/>
      <c r="AG118" s="36"/>
      <c r="AH118" s="36"/>
    </row>
    <row r="119" spans="5:34" ht="18" x14ac:dyDescent="0.25">
      <c r="E119" s="296"/>
      <c r="F119" s="259"/>
      <c r="G119" s="259"/>
      <c r="H119" s="48"/>
      <c r="I119" s="259"/>
      <c r="J119" s="259"/>
      <c r="K119" s="259"/>
      <c r="L119" s="48"/>
      <c r="M119" s="300"/>
      <c r="N119" s="300"/>
      <c r="O119" s="300"/>
      <c r="P119" s="297"/>
      <c r="Q119" s="298"/>
      <c r="R119" s="298"/>
      <c r="S119" s="298"/>
      <c r="T119" s="299"/>
      <c r="U119" s="299"/>
      <c r="V119" s="300"/>
      <c r="W119" s="301"/>
      <c r="X119" s="265"/>
      <c r="Y119" s="301"/>
      <c r="Z119" s="332">
        <f>+SUM(Tabla13456678[[#This Row],[FITO KGR. DECOMISADO]:[ACUI KGR. DECOMISADO]])</f>
        <v>0</v>
      </c>
      <c r="AA119" s="265"/>
      <c r="AB119" s="265"/>
      <c r="AC119" s="265"/>
      <c r="AD119" s="169"/>
      <c r="AE119" s="170"/>
      <c r="AF119" s="170"/>
      <c r="AG119" s="36"/>
      <c r="AH119" s="36"/>
    </row>
    <row r="120" spans="5:34" ht="18" x14ac:dyDescent="0.25">
      <c r="E120" s="296"/>
      <c r="F120" s="259"/>
      <c r="G120" s="259"/>
      <c r="H120" s="48"/>
      <c r="I120" s="259"/>
      <c r="J120" s="259"/>
      <c r="K120" s="259"/>
      <c r="L120" s="48"/>
      <c r="M120" s="300"/>
      <c r="N120" s="300"/>
      <c r="O120" s="300"/>
      <c r="P120" s="297"/>
      <c r="Q120" s="298"/>
      <c r="R120" s="298"/>
      <c r="S120" s="298"/>
      <c r="T120" s="299"/>
      <c r="U120" s="299"/>
      <c r="V120" s="300"/>
      <c r="W120" s="301"/>
      <c r="X120" s="265"/>
      <c r="Y120" s="301"/>
      <c r="Z120" s="332">
        <f>+SUM(Tabla13456678[[#This Row],[FITO KGR. DECOMISADO]:[ACUI KGR. DECOMISADO]])</f>
        <v>0</v>
      </c>
      <c r="AA120" s="265"/>
      <c r="AB120" s="265"/>
      <c r="AC120" s="265"/>
      <c r="AD120" s="169"/>
      <c r="AE120" s="170"/>
      <c r="AF120" s="170"/>
      <c r="AG120" s="36"/>
      <c r="AH120" s="36"/>
    </row>
    <row r="121" spans="5:34" ht="18" x14ac:dyDescent="0.25">
      <c r="E121" s="296"/>
      <c r="F121" s="259"/>
      <c r="G121" s="259"/>
      <c r="H121" s="48"/>
      <c r="I121" s="259"/>
      <c r="J121" s="259"/>
      <c r="K121" s="259"/>
      <c r="L121" s="48"/>
      <c r="M121" s="300"/>
      <c r="N121" s="300"/>
      <c r="O121" s="300"/>
      <c r="P121" s="297"/>
      <c r="Q121" s="298"/>
      <c r="R121" s="298"/>
      <c r="S121" s="298"/>
      <c r="T121" s="299"/>
      <c r="U121" s="299"/>
      <c r="V121" s="300"/>
      <c r="W121" s="301"/>
      <c r="X121" s="265"/>
      <c r="Y121" s="301"/>
      <c r="Z121" s="332">
        <f>+SUM(Tabla13456678[[#This Row],[FITO KGR. DECOMISADO]:[ACUI KGR. DECOMISADO]])</f>
        <v>0</v>
      </c>
      <c r="AA121" s="265"/>
      <c r="AB121" s="265"/>
      <c r="AC121" s="265"/>
      <c r="AD121" s="169"/>
      <c r="AE121" s="170"/>
      <c r="AF121" s="170"/>
      <c r="AG121" s="36"/>
      <c r="AH121" s="36"/>
    </row>
    <row r="122" spans="5:34" ht="18" x14ac:dyDescent="0.25">
      <c r="E122" s="296"/>
      <c r="F122" s="259"/>
      <c r="G122" s="259"/>
      <c r="H122" s="48"/>
      <c r="I122" s="259"/>
      <c r="J122" s="259"/>
      <c r="K122" s="259"/>
      <c r="L122" s="48"/>
      <c r="M122" s="300"/>
      <c r="N122" s="300"/>
      <c r="O122" s="300"/>
      <c r="P122" s="297"/>
      <c r="Q122" s="298"/>
      <c r="R122" s="298"/>
      <c r="S122" s="298"/>
      <c r="T122" s="299"/>
      <c r="U122" s="299"/>
      <c r="V122" s="300"/>
      <c r="W122" s="301"/>
      <c r="X122" s="265"/>
      <c r="Y122" s="301"/>
      <c r="Z122" s="332">
        <f>+SUM(Tabla13456678[[#This Row],[FITO KGR. DECOMISADO]:[ACUI KGR. DECOMISADO]])</f>
        <v>0</v>
      </c>
      <c r="AA122" s="265"/>
      <c r="AB122" s="265"/>
      <c r="AC122" s="265"/>
      <c r="AD122" s="169"/>
      <c r="AE122" s="170"/>
      <c r="AF122" s="170"/>
      <c r="AG122" s="36"/>
      <c r="AH122" s="36"/>
    </row>
    <row r="123" spans="5:34" ht="18" x14ac:dyDescent="0.25">
      <c r="E123" s="296"/>
      <c r="F123" s="259"/>
      <c r="G123" s="259"/>
      <c r="H123" s="48"/>
      <c r="I123" s="259"/>
      <c r="J123" s="259"/>
      <c r="K123" s="259"/>
      <c r="L123" s="48"/>
      <c r="M123" s="300"/>
      <c r="N123" s="300"/>
      <c r="O123" s="300"/>
      <c r="P123" s="297"/>
      <c r="Q123" s="298"/>
      <c r="R123" s="298"/>
      <c r="S123" s="298"/>
      <c r="T123" s="299"/>
      <c r="U123" s="299"/>
      <c r="V123" s="300"/>
      <c r="W123" s="301"/>
      <c r="X123" s="265"/>
      <c r="Y123" s="301"/>
      <c r="Z123" s="332">
        <f>+SUM(Tabla13456678[[#This Row],[FITO KGR. DECOMISADO]:[ACUI KGR. DECOMISADO]])</f>
        <v>0</v>
      </c>
      <c r="AA123" s="265"/>
      <c r="AB123" s="265"/>
      <c r="AC123" s="265"/>
      <c r="AD123" s="169"/>
      <c r="AE123" s="170"/>
      <c r="AF123" s="170"/>
      <c r="AG123" s="36"/>
      <c r="AH123" s="36"/>
    </row>
    <row r="124" spans="5:34" ht="18" x14ac:dyDescent="0.25">
      <c r="E124" s="296"/>
      <c r="F124" s="259"/>
      <c r="G124" s="259"/>
      <c r="H124" s="48"/>
      <c r="I124" s="259"/>
      <c r="J124" s="259"/>
      <c r="K124" s="259"/>
      <c r="L124" s="48"/>
      <c r="M124" s="300"/>
      <c r="N124" s="300"/>
      <c r="O124" s="300"/>
      <c r="P124" s="297"/>
      <c r="Q124" s="298"/>
      <c r="R124" s="298"/>
      <c r="S124" s="298"/>
      <c r="T124" s="299"/>
      <c r="U124" s="299"/>
      <c r="V124" s="300"/>
      <c r="W124" s="301"/>
      <c r="X124" s="265"/>
      <c r="Y124" s="301"/>
      <c r="Z124" s="332">
        <f>+SUM(Tabla13456678[[#This Row],[FITO KGR. DECOMISADO]:[ACUI KGR. DECOMISADO]])</f>
        <v>0</v>
      </c>
      <c r="AA124" s="265"/>
      <c r="AB124" s="265"/>
      <c r="AC124" s="265"/>
      <c r="AD124" s="169"/>
      <c r="AE124" s="170"/>
      <c r="AF124" s="170"/>
      <c r="AG124" s="36"/>
      <c r="AH124" s="36"/>
    </row>
    <row r="125" spans="5:34" ht="18" x14ac:dyDescent="0.25">
      <c r="E125" s="296"/>
      <c r="F125" s="259"/>
      <c r="G125" s="259"/>
      <c r="H125" s="48"/>
      <c r="I125" s="259"/>
      <c r="J125" s="259"/>
      <c r="K125" s="259"/>
      <c r="L125" s="48"/>
      <c r="M125" s="300"/>
      <c r="N125" s="300"/>
      <c r="O125" s="300"/>
      <c r="P125" s="297"/>
      <c r="Q125" s="298"/>
      <c r="R125" s="298"/>
      <c r="S125" s="298"/>
      <c r="T125" s="299"/>
      <c r="U125" s="299"/>
      <c r="V125" s="300"/>
      <c r="W125" s="301"/>
      <c r="X125" s="265"/>
      <c r="Y125" s="301"/>
      <c r="Z125" s="332">
        <f>+SUM(Tabla13456678[[#This Row],[FITO KGR. DECOMISADO]:[ACUI KGR. DECOMISADO]])</f>
        <v>0</v>
      </c>
      <c r="AA125" s="265"/>
      <c r="AB125" s="265"/>
      <c r="AC125" s="265"/>
      <c r="AD125" s="169"/>
      <c r="AE125" s="170"/>
      <c r="AF125" s="170"/>
      <c r="AG125" s="36"/>
      <c r="AH125" s="36"/>
    </row>
    <row r="126" spans="5:34" ht="18" x14ac:dyDescent="0.25">
      <c r="E126" s="296"/>
      <c r="F126" s="259"/>
      <c r="G126" s="259"/>
      <c r="H126" s="48"/>
      <c r="I126" s="259"/>
      <c r="J126" s="259"/>
      <c r="K126" s="259"/>
      <c r="L126" s="48"/>
      <c r="M126" s="300"/>
      <c r="N126" s="300"/>
      <c r="O126" s="300"/>
      <c r="P126" s="297"/>
      <c r="Q126" s="298"/>
      <c r="R126" s="298"/>
      <c r="S126" s="298"/>
      <c r="T126" s="299"/>
      <c r="U126" s="299"/>
      <c r="V126" s="300"/>
      <c r="W126" s="301"/>
      <c r="X126" s="265"/>
      <c r="Y126" s="301"/>
      <c r="Z126" s="332">
        <f>+SUM(Tabla13456678[[#This Row],[FITO KGR. DECOMISADO]:[ACUI KGR. DECOMISADO]])</f>
        <v>0</v>
      </c>
      <c r="AA126" s="265"/>
      <c r="AB126" s="265"/>
      <c r="AC126" s="265"/>
      <c r="AD126" s="169"/>
      <c r="AE126" s="170"/>
      <c r="AF126" s="170"/>
      <c r="AG126" s="36"/>
      <c r="AH126" s="36"/>
    </row>
    <row r="127" spans="5:34" ht="18" x14ac:dyDescent="0.25">
      <c r="E127" s="296"/>
      <c r="F127" s="259"/>
      <c r="G127" s="259"/>
      <c r="H127" s="48"/>
      <c r="I127" s="259"/>
      <c r="J127" s="259"/>
      <c r="K127" s="259"/>
      <c r="L127" s="48"/>
      <c r="M127" s="300"/>
      <c r="N127" s="300"/>
      <c r="O127" s="300"/>
      <c r="P127" s="297"/>
      <c r="Q127" s="298"/>
      <c r="R127" s="298"/>
      <c r="S127" s="298"/>
      <c r="T127" s="299"/>
      <c r="U127" s="299"/>
      <c r="V127" s="300"/>
      <c r="W127" s="301"/>
      <c r="X127" s="265"/>
      <c r="Y127" s="301"/>
      <c r="Z127" s="332">
        <f>+SUM(Tabla13456678[[#This Row],[FITO KGR. DECOMISADO]:[ACUI KGR. DECOMISADO]])</f>
        <v>0</v>
      </c>
      <c r="AA127" s="265"/>
      <c r="AB127" s="265"/>
      <c r="AC127" s="265"/>
      <c r="AD127" s="169"/>
      <c r="AE127" s="170"/>
      <c r="AF127" s="170"/>
      <c r="AG127" s="36"/>
      <c r="AH127" s="36"/>
    </row>
    <row r="128" spans="5:34" ht="18" x14ac:dyDescent="0.25">
      <c r="E128" s="296"/>
      <c r="F128" s="259"/>
      <c r="G128" s="259"/>
      <c r="H128" s="48"/>
      <c r="I128" s="259"/>
      <c r="J128" s="259"/>
      <c r="K128" s="259"/>
      <c r="L128" s="48"/>
      <c r="M128" s="300"/>
      <c r="N128" s="300"/>
      <c r="O128" s="300"/>
      <c r="P128" s="297"/>
      <c r="Q128" s="298"/>
      <c r="R128" s="298"/>
      <c r="S128" s="298"/>
      <c r="T128" s="299"/>
      <c r="U128" s="299"/>
      <c r="V128" s="300"/>
      <c r="W128" s="301"/>
      <c r="X128" s="265"/>
      <c r="Y128" s="301"/>
      <c r="Z128" s="332">
        <f>+SUM(Tabla13456678[[#This Row],[FITO KGR. DECOMISADO]:[ACUI KGR. DECOMISADO]])</f>
        <v>0</v>
      </c>
      <c r="AA128" s="265"/>
      <c r="AB128" s="265"/>
      <c r="AC128" s="265"/>
      <c r="AD128" s="169"/>
      <c r="AE128" s="170"/>
      <c r="AF128" s="170"/>
      <c r="AG128" s="36"/>
      <c r="AH128" s="36"/>
    </row>
    <row r="129" spans="5:34" ht="18" x14ac:dyDescent="0.25">
      <c r="E129" s="296"/>
      <c r="F129" s="259"/>
      <c r="G129" s="259"/>
      <c r="H129" s="48"/>
      <c r="I129" s="259"/>
      <c r="J129" s="259"/>
      <c r="K129" s="259"/>
      <c r="L129" s="48"/>
      <c r="M129" s="300"/>
      <c r="N129" s="300"/>
      <c r="O129" s="300"/>
      <c r="P129" s="297"/>
      <c r="Q129" s="298"/>
      <c r="R129" s="298"/>
      <c r="S129" s="298"/>
      <c r="T129" s="299"/>
      <c r="U129" s="299"/>
      <c r="V129" s="300"/>
      <c r="W129" s="301"/>
      <c r="X129" s="265"/>
      <c r="Y129" s="301"/>
      <c r="Z129" s="332">
        <f>+SUM(Tabla13456678[[#This Row],[FITO KGR. DECOMISADO]:[ACUI KGR. DECOMISADO]])</f>
        <v>0</v>
      </c>
      <c r="AA129" s="265"/>
      <c r="AB129" s="265"/>
      <c r="AC129" s="265"/>
      <c r="AD129" s="169"/>
      <c r="AE129" s="170"/>
      <c r="AF129" s="170"/>
      <c r="AG129" s="36"/>
      <c r="AH129" s="36"/>
    </row>
    <row r="130" spans="5:34" ht="18" x14ac:dyDescent="0.25">
      <c r="E130" s="296"/>
      <c r="F130" s="259"/>
      <c r="G130" s="259"/>
      <c r="H130" s="48"/>
      <c r="I130" s="259"/>
      <c r="J130" s="259"/>
      <c r="K130" s="259"/>
      <c r="L130" s="48"/>
      <c r="M130" s="300"/>
      <c r="N130" s="300"/>
      <c r="O130" s="300"/>
      <c r="P130" s="297"/>
      <c r="Q130" s="298"/>
      <c r="R130" s="298"/>
      <c r="S130" s="298"/>
      <c r="T130" s="299"/>
      <c r="U130" s="299"/>
      <c r="V130" s="300"/>
      <c r="W130" s="301"/>
      <c r="X130" s="265"/>
      <c r="Y130" s="301"/>
      <c r="Z130" s="332">
        <f>+SUM(Tabla13456678[[#This Row],[FITO KGR. DECOMISADO]:[ACUI KGR. DECOMISADO]])</f>
        <v>0</v>
      </c>
      <c r="AA130" s="265"/>
      <c r="AB130" s="265"/>
      <c r="AC130" s="265"/>
      <c r="AD130" s="169"/>
      <c r="AE130" s="170"/>
      <c r="AF130" s="170"/>
      <c r="AG130" s="36"/>
      <c r="AH130" s="36"/>
    </row>
    <row r="131" spans="5:34" ht="18" x14ac:dyDescent="0.25">
      <c r="E131" s="296"/>
      <c r="F131" s="259"/>
      <c r="G131" s="259"/>
      <c r="H131" s="48"/>
      <c r="I131" s="259"/>
      <c r="J131" s="259"/>
      <c r="K131" s="259"/>
      <c r="L131" s="48"/>
      <c r="M131" s="300"/>
      <c r="N131" s="300"/>
      <c r="O131" s="300"/>
      <c r="P131" s="297"/>
      <c r="Q131" s="298"/>
      <c r="R131" s="298"/>
      <c r="S131" s="298"/>
      <c r="T131" s="299"/>
      <c r="U131" s="299"/>
      <c r="V131" s="300"/>
      <c r="W131" s="301"/>
      <c r="X131" s="265"/>
      <c r="Y131" s="301"/>
      <c r="Z131" s="332">
        <f>+SUM(Tabla13456678[[#This Row],[FITO KGR. DECOMISADO]:[ACUI KGR. DECOMISADO]])</f>
        <v>0</v>
      </c>
      <c r="AA131" s="265"/>
      <c r="AB131" s="265"/>
      <c r="AC131" s="265"/>
      <c r="AD131" s="169"/>
      <c r="AE131" s="170"/>
      <c r="AF131" s="170"/>
      <c r="AG131" s="36"/>
      <c r="AH131" s="36"/>
    </row>
    <row r="132" spans="5:34" ht="18" x14ac:dyDescent="0.25">
      <c r="E132" s="296"/>
      <c r="F132" s="259"/>
      <c r="G132" s="259"/>
      <c r="H132" s="48"/>
      <c r="I132" s="259"/>
      <c r="J132" s="259"/>
      <c r="K132" s="259"/>
      <c r="L132" s="48"/>
      <c r="M132" s="300"/>
      <c r="N132" s="300"/>
      <c r="O132" s="300"/>
      <c r="P132" s="297"/>
      <c r="Q132" s="298"/>
      <c r="R132" s="298"/>
      <c r="S132" s="298"/>
      <c r="T132" s="299"/>
      <c r="U132" s="299"/>
      <c r="V132" s="300"/>
      <c r="W132" s="301"/>
      <c r="X132" s="265"/>
      <c r="Y132" s="301"/>
      <c r="Z132" s="332">
        <f>+SUM(Tabla13456678[[#This Row],[FITO KGR. DECOMISADO]:[ACUI KGR. DECOMISADO]])</f>
        <v>0</v>
      </c>
      <c r="AA132" s="265"/>
      <c r="AB132" s="265"/>
      <c r="AC132" s="265"/>
      <c r="AD132" s="169"/>
      <c r="AE132" s="170"/>
      <c r="AF132" s="170"/>
      <c r="AG132" s="36"/>
      <c r="AH132" s="36"/>
    </row>
    <row r="133" spans="5:34" ht="18" x14ac:dyDescent="0.25">
      <c r="E133" s="296"/>
      <c r="F133" s="259"/>
      <c r="G133" s="259"/>
      <c r="H133" s="48"/>
      <c r="I133" s="259"/>
      <c r="J133" s="259"/>
      <c r="K133" s="259"/>
      <c r="L133" s="48"/>
      <c r="M133" s="300"/>
      <c r="N133" s="300"/>
      <c r="O133" s="300"/>
      <c r="P133" s="297"/>
      <c r="Q133" s="298"/>
      <c r="R133" s="298"/>
      <c r="S133" s="298"/>
      <c r="T133" s="299"/>
      <c r="U133" s="299"/>
      <c r="V133" s="300"/>
      <c r="W133" s="301"/>
      <c r="X133" s="265"/>
      <c r="Y133" s="301"/>
      <c r="Z133" s="332">
        <f>+SUM(Tabla13456678[[#This Row],[FITO KGR. DECOMISADO]:[ACUI KGR. DECOMISADO]])</f>
        <v>0</v>
      </c>
      <c r="AA133" s="265"/>
      <c r="AB133" s="265"/>
      <c r="AC133" s="265"/>
      <c r="AD133" s="169"/>
      <c r="AE133" s="170"/>
      <c r="AF133" s="170"/>
      <c r="AG133" s="36"/>
      <c r="AH133" s="36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3"/>
  <sheetViews>
    <sheetView tabSelected="1" zoomScaleNormal="100" workbookViewId="0">
      <pane xSplit="5" ySplit="1" topLeftCell="F90" activePane="bottomRight" state="frozen"/>
      <selection activeCell="H4" sqref="H4"/>
      <selection pane="topRight" activeCell="H4" sqref="H4"/>
      <selection pane="bottomLeft" activeCell="H4" sqref="H4"/>
      <selection pane="bottomRight" activeCell="A94" sqref="A94"/>
    </sheetView>
  </sheetViews>
  <sheetFormatPr baseColWidth="10" defaultRowHeight="18.75" x14ac:dyDescent="0.3"/>
  <cols>
    <col min="2" max="2" width="19.5703125" customWidth="1"/>
    <col min="4" max="4" width="26.85546875" customWidth="1"/>
    <col min="5" max="5" width="27.42578125" style="103" customWidth="1"/>
    <col min="6" max="6" width="17.140625" style="104" customWidth="1"/>
    <col min="7" max="7" width="15.28515625" customWidth="1"/>
    <col min="8" max="8" width="23.7109375" customWidth="1"/>
    <col min="9" max="10" width="11.42578125" style="104"/>
    <col min="11" max="11" width="11.42578125" customWidth="1"/>
    <col min="15" max="15" width="11.42578125" customWidth="1"/>
    <col min="16" max="18" width="11.42578125" hidden="1" customWidth="1"/>
    <col min="21" max="21" width="11.42578125" style="172"/>
    <col min="22" max="22" width="11.42578125" style="173"/>
    <col min="24" max="24" width="17.7109375" customWidth="1"/>
    <col min="25" max="25" width="14.5703125" style="8" customWidth="1"/>
    <col min="28" max="28" width="22.85546875" style="107" customWidth="1"/>
    <col min="29" max="29" width="27.42578125" style="108" customWidth="1"/>
    <col min="30" max="30" width="33.85546875" style="107" customWidth="1"/>
    <col min="31" max="31" width="28.5703125" customWidth="1"/>
    <col min="32" max="32" width="34.85546875" customWidth="1"/>
  </cols>
  <sheetData>
    <row r="1" spans="1:32" s="8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12</v>
      </c>
      <c r="M1" s="1" t="s">
        <v>13</v>
      </c>
      <c r="N1" s="1" t="s">
        <v>14</v>
      </c>
      <c r="O1" s="3" t="s">
        <v>15</v>
      </c>
      <c r="P1" s="3" t="s">
        <v>16</v>
      </c>
      <c r="Q1" s="3" t="s">
        <v>17</v>
      </c>
      <c r="R1" s="3" t="s">
        <v>18</v>
      </c>
      <c r="S1" s="4" t="s">
        <v>19</v>
      </c>
      <c r="T1" s="4" t="s">
        <v>20</v>
      </c>
      <c r="U1" s="165" t="s">
        <v>21</v>
      </c>
      <c r="V1" s="3" t="s">
        <v>22</v>
      </c>
      <c r="W1" s="5" t="s">
        <v>495</v>
      </c>
      <c r="X1" s="3" t="s">
        <v>24</v>
      </c>
      <c r="Y1" s="6" t="s">
        <v>25</v>
      </c>
      <c r="Z1" s="7" t="s">
        <v>27</v>
      </c>
      <c r="AA1" s="7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</row>
    <row r="2" spans="1:32" ht="114.75" customHeight="1" x14ac:dyDescent="0.25">
      <c r="A2" s="9" t="s">
        <v>34</v>
      </c>
      <c r="B2" s="9" t="s">
        <v>35</v>
      </c>
      <c r="C2" s="10" t="s">
        <v>35</v>
      </c>
      <c r="D2" s="9" t="s">
        <v>36</v>
      </c>
      <c r="E2" s="9" t="s">
        <v>36</v>
      </c>
      <c r="F2" s="9" t="s">
        <v>37</v>
      </c>
      <c r="G2" s="11">
        <v>42281</v>
      </c>
      <c r="H2" s="9" t="s">
        <v>38</v>
      </c>
      <c r="I2" s="9" t="s">
        <v>39</v>
      </c>
      <c r="J2" s="11">
        <v>43451</v>
      </c>
      <c r="K2" s="11">
        <v>44515</v>
      </c>
      <c r="L2" s="13">
        <v>9</v>
      </c>
      <c r="M2" s="13">
        <v>6</v>
      </c>
      <c r="N2" s="13">
        <v>3</v>
      </c>
      <c r="O2" s="136">
        <v>496</v>
      </c>
      <c r="P2" s="136">
        <v>209</v>
      </c>
      <c r="Q2" s="136">
        <v>287</v>
      </c>
      <c r="R2" s="136">
        <v>0</v>
      </c>
      <c r="S2" s="136">
        <v>80.16</v>
      </c>
      <c r="T2" s="136">
        <v>130.39999999999998</v>
      </c>
      <c r="U2" s="136">
        <v>0</v>
      </c>
      <c r="V2" s="136">
        <v>8</v>
      </c>
      <c r="W2" s="187">
        <v>0.98412698412698407</v>
      </c>
      <c r="X2" s="136">
        <v>504</v>
      </c>
      <c r="Y2" s="330">
        <f>+SUM(Tabla134565[[#This Row],[FITO KGR. DECOMISADO]:[ACUI KGR. DECOMISADO]])</f>
        <v>210.55999999999997</v>
      </c>
      <c r="Z2" s="9">
        <f>+Tabla134565[[#This Row],[MARCAJES NEGATIVOS]]+Tabla134565[[#This Row],[MARCAJES POSITIVOS]]</f>
        <v>504</v>
      </c>
      <c r="AA2" s="9">
        <f>+Tabla134565[[#This Row],[MANEJADORES]]-Tabla134565[[#This Row],[EQUIPAJES MARCADOS  ]]</f>
        <v>0</v>
      </c>
      <c r="AB2" s="19" t="s">
        <v>42</v>
      </c>
      <c r="AC2" s="20"/>
      <c r="AD2" s="21"/>
      <c r="AE2" s="22"/>
      <c r="AF2" s="22"/>
    </row>
    <row r="3" spans="1:32" ht="114.75" customHeight="1" x14ac:dyDescent="0.25">
      <c r="A3" s="23" t="s">
        <v>34</v>
      </c>
      <c r="B3" s="23" t="s">
        <v>43</v>
      </c>
      <c r="C3" s="24" t="s">
        <v>44</v>
      </c>
      <c r="D3" s="23" t="s">
        <v>45</v>
      </c>
      <c r="E3" s="25"/>
      <c r="F3" s="26" t="s">
        <v>46</v>
      </c>
      <c r="G3" s="27">
        <v>43800</v>
      </c>
      <c r="H3" s="28" t="s">
        <v>47</v>
      </c>
      <c r="I3" s="28" t="s">
        <v>48</v>
      </c>
      <c r="J3" s="27">
        <v>44533</v>
      </c>
      <c r="K3" s="27">
        <v>44900</v>
      </c>
      <c r="L3" s="13">
        <v>5</v>
      </c>
      <c r="M3" s="13">
        <v>3</v>
      </c>
      <c r="N3" s="13">
        <v>2</v>
      </c>
      <c r="O3" s="136">
        <v>1657</v>
      </c>
      <c r="P3" s="136">
        <v>1657</v>
      </c>
      <c r="Q3" s="136">
        <v>0</v>
      </c>
      <c r="R3" s="136">
        <v>0</v>
      </c>
      <c r="S3" s="136">
        <v>788.5</v>
      </c>
      <c r="T3" s="136">
        <v>0</v>
      </c>
      <c r="U3" s="136">
        <v>0</v>
      </c>
      <c r="V3" s="136">
        <v>558</v>
      </c>
      <c r="W3" s="187">
        <v>0.74808126410835218</v>
      </c>
      <c r="X3" s="136">
        <v>2215</v>
      </c>
      <c r="Y3" s="330">
        <f>+SUM(Tabla134565[[#This Row],[FITO KGR. DECOMISADO]:[ACUI KGR. DECOMISADO]])</f>
        <v>788.5</v>
      </c>
      <c r="Z3" s="9">
        <f>+Tabla134565[[#This Row],[MARCAJES NEGATIVOS]]+Tabla134565[[#This Row],[MARCAJES POSITIVOS]]</f>
        <v>2215</v>
      </c>
      <c r="AA3" s="9">
        <f>+Tabla134565[[#This Row],[MANEJADORES]]-Tabla134565[[#This Row],[EQUIPAJES MARCADOS  ]]</f>
        <v>0</v>
      </c>
      <c r="AB3" s="35"/>
      <c r="AC3" s="36"/>
      <c r="AD3" s="37"/>
      <c r="AE3" s="38"/>
      <c r="AF3" s="38"/>
    </row>
    <row r="4" spans="1:32" ht="114.75" customHeight="1" x14ac:dyDescent="0.25">
      <c r="A4" s="39" t="s">
        <v>34</v>
      </c>
      <c r="B4" s="39" t="s">
        <v>50</v>
      </c>
      <c r="C4" s="24" t="s">
        <v>51</v>
      </c>
      <c r="D4" s="39" t="s">
        <v>52</v>
      </c>
      <c r="E4" s="40" t="s">
        <v>52</v>
      </c>
      <c r="F4" s="39" t="s">
        <v>53</v>
      </c>
      <c r="G4" s="41">
        <v>41518</v>
      </c>
      <c r="H4" s="39" t="s">
        <v>54</v>
      </c>
      <c r="I4" s="39" t="s">
        <v>55</v>
      </c>
      <c r="J4" s="41">
        <v>41911</v>
      </c>
      <c r="K4" s="41">
        <v>44067</v>
      </c>
      <c r="L4" s="13">
        <v>11</v>
      </c>
      <c r="M4" s="13">
        <v>10</v>
      </c>
      <c r="N4" s="13">
        <v>4</v>
      </c>
      <c r="O4" s="136">
        <v>719</v>
      </c>
      <c r="P4" s="136">
        <v>556</v>
      </c>
      <c r="Q4" s="136">
        <v>151</v>
      </c>
      <c r="R4" s="136">
        <v>12</v>
      </c>
      <c r="S4" s="136">
        <v>8054.0700000000006</v>
      </c>
      <c r="T4" s="136">
        <v>2091</v>
      </c>
      <c r="U4" s="136">
        <v>60.2</v>
      </c>
      <c r="V4" s="136">
        <v>3</v>
      </c>
      <c r="W4" s="187">
        <v>0.99584487534626043</v>
      </c>
      <c r="X4" s="136">
        <v>722</v>
      </c>
      <c r="Y4" s="330">
        <f>+SUM(Tabla134565[[#This Row],[FITO KGR. DECOMISADO]:[ACUI KGR. DECOMISADO]])</f>
        <v>10205.27</v>
      </c>
      <c r="Z4" s="9">
        <f>+Tabla134565[[#This Row],[MARCAJES NEGATIVOS]]+Tabla134565[[#This Row],[MARCAJES POSITIVOS]]</f>
        <v>722</v>
      </c>
      <c r="AA4" s="9">
        <f>+Tabla134565[[#This Row],[MANEJADORES]]-Tabla134565[[#This Row],[EQUIPAJES MARCADOS  ]]</f>
        <v>0</v>
      </c>
      <c r="AB4" s="43" t="s">
        <v>57</v>
      </c>
      <c r="AC4" s="36"/>
      <c r="AD4" s="37"/>
      <c r="AE4" s="38"/>
      <c r="AF4" s="38"/>
    </row>
    <row r="5" spans="1:32" ht="114.75" customHeight="1" x14ac:dyDescent="0.25">
      <c r="A5" s="24" t="s">
        <v>34</v>
      </c>
      <c r="B5" s="24" t="s">
        <v>50</v>
      </c>
      <c r="C5" s="24" t="s">
        <v>51</v>
      </c>
      <c r="D5" s="24" t="s">
        <v>58</v>
      </c>
      <c r="E5" s="44"/>
      <c r="F5" s="28" t="s">
        <v>59</v>
      </c>
      <c r="G5" s="27">
        <v>43464</v>
      </c>
      <c r="H5" s="45" t="s">
        <v>60</v>
      </c>
      <c r="I5" s="46" t="s">
        <v>55</v>
      </c>
      <c r="J5" s="47">
        <v>44669</v>
      </c>
      <c r="K5" s="47">
        <v>44669</v>
      </c>
      <c r="L5" s="13">
        <v>6</v>
      </c>
      <c r="M5" s="13">
        <v>2</v>
      </c>
      <c r="N5" s="13">
        <v>2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87"/>
      <c r="X5" s="136">
        <v>0</v>
      </c>
      <c r="Y5" s="330">
        <f>+SUM(Tabla134565[[#This Row],[FITO KGR. DECOMISADO]:[ACUI KGR. DECOMISADO]])</f>
        <v>0</v>
      </c>
      <c r="Z5" s="9">
        <f>+Tabla134565[[#This Row],[MARCAJES NEGATIVOS]]+Tabla134565[[#This Row],[MARCAJES POSITIVOS]]</f>
        <v>0</v>
      </c>
      <c r="AA5" s="9">
        <f>+Tabla134565[[#This Row],[MANEJADORES]]-Tabla134565[[#This Row],[EQUIPAJES MARCADOS  ]]</f>
        <v>0</v>
      </c>
      <c r="AB5" s="35"/>
      <c r="AC5" s="36"/>
      <c r="AD5" s="37"/>
      <c r="AE5" s="38"/>
      <c r="AF5" s="38"/>
    </row>
    <row r="6" spans="1:32" ht="114.75" customHeight="1" x14ac:dyDescent="0.25">
      <c r="A6" s="49" t="s">
        <v>34</v>
      </c>
      <c r="B6" s="49" t="s">
        <v>50</v>
      </c>
      <c r="C6" s="49" t="s">
        <v>51</v>
      </c>
      <c r="D6" s="23" t="s">
        <v>62</v>
      </c>
      <c r="E6" s="50"/>
      <c r="F6" s="23" t="s">
        <v>46</v>
      </c>
      <c r="G6" s="51">
        <v>44228</v>
      </c>
      <c r="H6" s="28" t="s">
        <v>63</v>
      </c>
      <c r="I6" s="28" t="s">
        <v>64</v>
      </c>
      <c r="J6" s="27">
        <v>44462</v>
      </c>
      <c r="K6" s="27">
        <v>44900</v>
      </c>
      <c r="L6" s="13">
        <v>3</v>
      </c>
      <c r="M6" s="13">
        <v>3</v>
      </c>
      <c r="N6" s="13">
        <v>2</v>
      </c>
      <c r="O6" s="136">
        <v>357</v>
      </c>
      <c r="P6" s="136">
        <v>254</v>
      </c>
      <c r="Q6" s="136">
        <v>145</v>
      </c>
      <c r="R6" s="136">
        <v>16</v>
      </c>
      <c r="S6" s="136">
        <v>2769.11</v>
      </c>
      <c r="T6" s="136">
        <v>7933.3099999999995</v>
      </c>
      <c r="U6" s="136">
        <v>3.5700000000000003</v>
      </c>
      <c r="V6" s="136">
        <v>9</v>
      </c>
      <c r="W6" s="187">
        <v>0.97540983606557374</v>
      </c>
      <c r="X6" s="136">
        <v>366</v>
      </c>
      <c r="Y6" s="330">
        <f>+SUM(Tabla134565[[#This Row],[FITO KGR. DECOMISADO]:[ACUI KGR. DECOMISADO]])</f>
        <v>10705.99</v>
      </c>
      <c r="Z6" s="9">
        <f>+Tabla134565[[#This Row],[MARCAJES NEGATIVOS]]+Tabla134565[[#This Row],[MARCAJES POSITIVOS]]</f>
        <v>366</v>
      </c>
      <c r="AA6" s="9">
        <f>+Tabla134565[[#This Row],[MANEJADORES]]-Tabla134565[[#This Row],[EQUIPAJES MARCADOS  ]]</f>
        <v>0</v>
      </c>
      <c r="AB6" s="35"/>
      <c r="AC6" s="36"/>
      <c r="AD6" s="37"/>
      <c r="AE6" s="38"/>
      <c r="AF6" s="38"/>
    </row>
    <row r="7" spans="1:32" ht="114.75" customHeight="1" x14ac:dyDescent="0.25">
      <c r="A7" s="9" t="s">
        <v>34</v>
      </c>
      <c r="B7" s="39" t="s">
        <v>66</v>
      </c>
      <c r="C7" s="24" t="s">
        <v>67</v>
      </c>
      <c r="D7" s="39" t="s">
        <v>68</v>
      </c>
      <c r="E7" s="39" t="s">
        <v>68</v>
      </c>
      <c r="F7" s="39" t="s">
        <v>69</v>
      </c>
      <c r="G7" s="41">
        <v>42473</v>
      </c>
      <c r="H7" s="39" t="s">
        <v>70</v>
      </c>
      <c r="I7" s="39" t="s">
        <v>55</v>
      </c>
      <c r="J7" s="41">
        <v>43017</v>
      </c>
      <c r="K7" s="41">
        <v>43458</v>
      </c>
      <c r="L7" s="13">
        <v>8</v>
      </c>
      <c r="M7" s="13">
        <v>7</v>
      </c>
      <c r="N7" s="13">
        <v>6</v>
      </c>
      <c r="O7" s="136">
        <v>760</v>
      </c>
      <c r="P7" s="136">
        <v>444</v>
      </c>
      <c r="Q7" s="136">
        <v>315</v>
      </c>
      <c r="R7" s="136">
        <v>1</v>
      </c>
      <c r="S7" s="136">
        <v>494.4</v>
      </c>
      <c r="T7" s="136">
        <v>44.39</v>
      </c>
      <c r="U7" s="136">
        <v>0</v>
      </c>
      <c r="V7" s="136">
        <v>3</v>
      </c>
      <c r="W7" s="187">
        <v>0.99606815203145482</v>
      </c>
      <c r="X7" s="136">
        <v>763</v>
      </c>
      <c r="Y7" s="330">
        <f>+SUM(Tabla134565[[#This Row],[FITO KGR. DECOMISADO]:[ACUI KGR. DECOMISADO]])</f>
        <v>538.79</v>
      </c>
      <c r="Z7" s="9">
        <f>+Tabla134565[[#This Row],[MARCAJES NEGATIVOS]]+Tabla134565[[#This Row],[MARCAJES POSITIVOS]]</f>
        <v>763</v>
      </c>
      <c r="AA7" s="9">
        <f>+Tabla134565[[#This Row],[MANEJADORES]]-Tabla134565[[#This Row],[EQUIPAJES MARCADOS  ]]</f>
        <v>0</v>
      </c>
      <c r="AB7" s="43"/>
      <c r="AC7" s="36"/>
      <c r="AD7" s="37"/>
      <c r="AE7" s="38"/>
      <c r="AF7" s="38"/>
    </row>
    <row r="8" spans="1:32" ht="114.75" customHeight="1" x14ac:dyDescent="0.25">
      <c r="A8" s="39" t="s">
        <v>34</v>
      </c>
      <c r="B8" s="9" t="s">
        <v>66</v>
      </c>
      <c r="C8" s="24" t="s">
        <v>67</v>
      </c>
      <c r="D8" s="9" t="s">
        <v>72</v>
      </c>
      <c r="E8" s="9" t="s">
        <v>72</v>
      </c>
      <c r="F8" s="9" t="s">
        <v>73</v>
      </c>
      <c r="G8" s="11">
        <v>42902</v>
      </c>
      <c r="H8" s="9" t="s">
        <v>74</v>
      </c>
      <c r="I8" s="9" t="s">
        <v>55</v>
      </c>
      <c r="J8" s="11">
        <v>43612</v>
      </c>
      <c r="K8" s="11">
        <v>44389</v>
      </c>
      <c r="L8" s="13">
        <v>7</v>
      </c>
      <c r="M8" s="13">
        <v>5</v>
      </c>
      <c r="N8" s="13">
        <v>3</v>
      </c>
      <c r="O8" s="136">
        <v>650</v>
      </c>
      <c r="P8" s="136">
        <v>423</v>
      </c>
      <c r="Q8" s="136">
        <v>141</v>
      </c>
      <c r="R8" s="136">
        <v>31</v>
      </c>
      <c r="S8" s="136">
        <v>170.81</v>
      </c>
      <c r="T8" s="136">
        <v>29.14</v>
      </c>
      <c r="U8" s="136">
        <v>0</v>
      </c>
      <c r="V8" s="136">
        <v>134</v>
      </c>
      <c r="W8" s="187">
        <v>0.82908163265306123</v>
      </c>
      <c r="X8" s="136">
        <v>784</v>
      </c>
      <c r="Y8" s="330">
        <f>+SUM(Tabla134565[[#This Row],[FITO KGR. DECOMISADO]:[ACUI KGR. DECOMISADO]])</f>
        <v>199.95</v>
      </c>
      <c r="Z8" s="9">
        <f>+Tabla134565[[#This Row],[MARCAJES NEGATIVOS]]+Tabla134565[[#This Row],[MARCAJES POSITIVOS]]</f>
        <v>784</v>
      </c>
      <c r="AA8" s="9">
        <f>+Tabla134565[[#This Row],[MANEJADORES]]-Tabla134565[[#This Row],[EQUIPAJES MARCADOS  ]]</f>
        <v>0</v>
      </c>
      <c r="AB8" s="19"/>
      <c r="AC8" s="20"/>
      <c r="AD8" s="21"/>
      <c r="AE8" s="22"/>
      <c r="AF8" s="22"/>
    </row>
    <row r="9" spans="1:32" ht="114.75" customHeight="1" x14ac:dyDescent="0.25">
      <c r="A9" s="9" t="s">
        <v>34</v>
      </c>
      <c r="B9" s="39" t="s">
        <v>66</v>
      </c>
      <c r="C9" s="24" t="s">
        <v>67</v>
      </c>
      <c r="D9" s="39" t="s">
        <v>77</v>
      </c>
      <c r="E9" s="39" t="s">
        <v>77</v>
      </c>
      <c r="F9" s="39" t="s">
        <v>78</v>
      </c>
      <c r="G9" s="41">
        <v>43513</v>
      </c>
      <c r="H9" s="39" t="s">
        <v>79</v>
      </c>
      <c r="I9" s="39" t="s">
        <v>80</v>
      </c>
      <c r="J9" s="41">
        <v>44375</v>
      </c>
      <c r="K9" s="41">
        <v>44375</v>
      </c>
      <c r="L9" s="13">
        <v>5</v>
      </c>
      <c r="M9" s="13">
        <v>3</v>
      </c>
      <c r="N9" s="13">
        <v>3</v>
      </c>
      <c r="O9" s="136">
        <v>782</v>
      </c>
      <c r="P9" s="136">
        <v>774</v>
      </c>
      <c r="Q9" s="136">
        <v>8</v>
      </c>
      <c r="R9" s="136">
        <v>0</v>
      </c>
      <c r="S9" s="136">
        <v>320.47300000000001</v>
      </c>
      <c r="T9" s="136">
        <v>14.8</v>
      </c>
      <c r="U9" s="136">
        <v>0</v>
      </c>
      <c r="V9" s="136">
        <v>0</v>
      </c>
      <c r="W9" s="187">
        <v>1</v>
      </c>
      <c r="X9" s="136">
        <v>782</v>
      </c>
      <c r="Y9" s="330">
        <f>+SUM(Tabla134565[[#This Row],[FITO KGR. DECOMISADO]:[ACUI KGR. DECOMISADO]])</f>
        <v>335.27300000000002</v>
      </c>
      <c r="Z9" s="9">
        <f>+Tabla134565[[#This Row],[MARCAJES NEGATIVOS]]+Tabla134565[[#This Row],[MARCAJES POSITIVOS]]</f>
        <v>782</v>
      </c>
      <c r="AA9" s="9">
        <f>+Tabla134565[[#This Row],[MANEJADORES]]-Tabla134565[[#This Row],[EQUIPAJES MARCADOS  ]]</f>
        <v>0</v>
      </c>
      <c r="AB9" s="43" t="s">
        <v>83</v>
      </c>
      <c r="AC9" s="36"/>
      <c r="AD9" s="37"/>
      <c r="AE9" s="38"/>
      <c r="AF9" s="38"/>
    </row>
    <row r="10" spans="1:32" ht="114.75" customHeight="1" x14ac:dyDescent="0.25">
      <c r="A10" s="39" t="s">
        <v>34</v>
      </c>
      <c r="B10" s="39" t="s">
        <v>84</v>
      </c>
      <c r="C10" s="52" t="s">
        <v>85</v>
      </c>
      <c r="D10" s="39" t="s">
        <v>86</v>
      </c>
      <c r="E10" s="40" t="s">
        <v>86</v>
      </c>
      <c r="F10" s="39" t="s">
        <v>87</v>
      </c>
      <c r="G10" s="41">
        <v>41640</v>
      </c>
      <c r="H10" s="39" t="s">
        <v>88</v>
      </c>
      <c r="I10" s="39" t="s">
        <v>89</v>
      </c>
      <c r="J10" s="41">
        <v>42359</v>
      </c>
      <c r="K10" s="41">
        <v>42359</v>
      </c>
      <c r="L10" s="13">
        <v>10</v>
      </c>
      <c r="M10" s="13">
        <v>9</v>
      </c>
      <c r="N10" s="13">
        <v>9</v>
      </c>
      <c r="O10" s="136">
        <v>1557</v>
      </c>
      <c r="P10" s="136">
        <v>566</v>
      </c>
      <c r="Q10" s="136">
        <v>939</v>
      </c>
      <c r="R10" s="136">
        <v>52</v>
      </c>
      <c r="S10" s="136">
        <v>2144.2849999999994</v>
      </c>
      <c r="T10" s="136">
        <v>1670.3640000000005</v>
      </c>
      <c r="U10" s="136">
        <v>9.0299999999999994</v>
      </c>
      <c r="V10" s="136">
        <v>257</v>
      </c>
      <c r="W10" s="187">
        <v>0.85832414553472991</v>
      </c>
      <c r="X10" s="136">
        <v>1814</v>
      </c>
      <c r="Y10" s="330">
        <f>+SUM(Tabla134565[[#This Row],[FITO KGR. DECOMISADO]:[ACUI KGR. DECOMISADO]])</f>
        <v>3823.6790000000001</v>
      </c>
      <c r="Z10" s="9">
        <f>+Tabla134565[[#This Row],[MARCAJES NEGATIVOS]]+Tabla134565[[#This Row],[MARCAJES POSITIVOS]]</f>
        <v>1814</v>
      </c>
      <c r="AA10" s="9">
        <f>+Tabla134565[[#This Row],[MANEJADORES]]-Tabla134565[[#This Row],[EQUIPAJES MARCADOS  ]]</f>
        <v>0</v>
      </c>
      <c r="AB10" s="43" t="s">
        <v>91</v>
      </c>
      <c r="AC10" s="36"/>
      <c r="AD10" s="37"/>
      <c r="AE10" s="38"/>
      <c r="AF10" s="38"/>
    </row>
    <row r="11" spans="1:32" ht="114.75" customHeight="1" x14ac:dyDescent="0.25">
      <c r="A11" s="39" t="s">
        <v>34</v>
      </c>
      <c r="B11" s="39" t="s">
        <v>84</v>
      </c>
      <c r="C11" s="52" t="s">
        <v>85</v>
      </c>
      <c r="D11" s="39" t="s">
        <v>92</v>
      </c>
      <c r="E11" s="39" t="s">
        <v>92</v>
      </c>
      <c r="F11" s="39" t="s">
        <v>93</v>
      </c>
      <c r="G11" s="41">
        <v>42859</v>
      </c>
      <c r="H11" s="39" t="s">
        <v>94</v>
      </c>
      <c r="I11" s="39" t="s">
        <v>95</v>
      </c>
      <c r="J11" s="41">
        <v>43367</v>
      </c>
      <c r="K11" s="41">
        <v>43871</v>
      </c>
      <c r="L11" s="13">
        <v>7</v>
      </c>
      <c r="M11" s="13">
        <v>6</v>
      </c>
      <c r="N11" s="13">
        <v>4</v>
      </c>
      <c r="O11" s="136">
        <v>1361</v>
      </c>
      <c r="P11" s="136">
        <v>584</v>
      </c>
      <c r="Q11" s="136">
        <v>701</v>
      </c>
      <c r="R11" s="136">
        <v>76</v>
      </c>
      <c r="S11" s="136">
        <v>635.726</v>
      </c>
      <c r="T11" s="136">
        <v>997.21499999999992</v>
      </c>
      <c r="U11" s="136">
        <v>20.259999999999998</v>
      </c>
      <c r="V11" s="136">
        <v>130</v>
      </c>
      <c r="W11" s="187">
        <v>0.91281019450033529</v>
      </c>
      <c r="X11" s="136">
        <v>1491</v>
      </c>
      <c r="Y11" s="330">
        <f>+SUM(Tabla134565[[#This Row],[FITO KGR. DECOMISADO]:[ACUI KGR. DECOMISADO]])</f>
        <v>1653.2009999999998</v>
      </c>
      <c r="Z11" s="9">
        <f>+Tabla134565[[#This Row],[MARCAJES NEGATIVOS]]+Tabla134565[[#This Row],[MARCAJES POSITIVOS]]</f>
        <v>1491</v>
      </c>
      <c r="AA11" s="9">
        <f>+Tabla134565[[#This Row],[MANEJADORES]]-Tabla134565[[#This Row],[EQUIPAJES MARCADOS  ]]</f>
        <v>0</v>
      </c>
      <c r="AB11" s="43"/>
      <c r="AC11" s="36"/>
      <c r="AD11" s="37"/>
      <c r="AE11" s="38"/>
      <c r="AF11" s="38"/>
    </row>
    <row r="12" spans="1:32" ht="114.75" customHeight="1" x14ac:dyDescent="0.25">
      <c r="A12" s="9" t="s">
        <v>34</v>
      </c>
      <c r="B12" s="9" t="s">
        <v>84</v>
      </c>
      <c r="C12" s="53" t="s">
        <v>97</v>
      </c>
      <c r="D12" s="9" t="s">
        <v>98</v>
      </c>
      <c r="E12" s="9" t="s">
        <v>98</v>
      </c>
      <c r="F12" s="9">
        <v>37</v>
      </c>
      <c r="G12" s="11">
        <v>43973</v>
      </c>
      <c r="H12" s="9" t="s">
        <v>99</v>
      </c>
      <c r="I12" s="9" t="s">
        <v>48</v>
      </c>
      <c r="J12" s="11">
        <v>44004</v>
      </c>
      <c r="K12" s="11">
        <v>44464</v>
      </c>
      <c r="L12" s="13">
        <v>4</v>
      </c>
      <c r="M12" s="13">
        <v>4</v>
      </c>
      <c r="N12" s="13">
        <v>3</v>
      </c>
      <c r="O12" s="136">
        <v>609</v>
      </c>
      <c r="P12" s="136">
        <v>209</v>
      </c>
      <c r="Q12" s="136">
        <v>311</v>
      </c>
      <c r="R12" s="136">
        <v>9</v>
      </c>
      <c r="S12" s="136">
        <v>196.73000000000002</v>
      </c>
      <c r="T12" s="136">
        <v>318.42</v>
      </c>
      <c r="U12" s="136">
        <v>6.49</v>
      </c>
      <c r="V12" s="136">
        <v>91</v>
      </c>
      <c r="W12" s="187">
        <v>0.87</v>
      </c>
      <c r="X12" s="136">
        <v>700</v>
      </c>
      <c r="Y12" s="330">
        <f>+SUM(Tabla134565[[#This Row],[FITO KGR. DECOMISADO]:[ACUI KGR. DECOMISADO]])</f>
        <v>521.6400000000001</v>
      </c>
      <c r="Z12" s="9">
        <f>+Tabla134565[[#This Row],[MARCAJES NEGATIVOS]]+Tabla134565[[#This Row],[MARCAJES POSITIVOS]]</f>
        <v>700</v>
      </c>
      <c r="AA12" s="9">
        <f>+Tabla134565[[#This Row],[MANEJADORES]]-Tabla134565[[#This Row],[EQUIPAJES MARCADOS  ]]</f>
        <v>0</v>
      </c>
      <c r="AB12" s="19"/>
      <c r="AC12" s="20"/>
      <c r="AD12" s="20"/>
      <c r="AE12" s="22"/>
      <c r="AF12" s="22"/>
    </row>
    <row r="13" spans="1:32" ht="114.75" customHeight="1" x14ac:dyDescent="0.25">
      <c r="A13" s="39" t="s">
        <v>34</v>
      </c>
      <c r="B13" s="39" t="s">
        <v>84</v>
      </c>
      <c r="C13" s="53" t="s">
        <v>102</v>
      </c>
      <c r="D13" s="39" t="s">
        <v>103</v>
      </c>
      <c r="E13" s="39" t="s">
        <v>104</v>
      </c>
      <c r="F13" s="39" t="s">
        <v>73</v>
      </c>
      <c r="G13" s="41">
        <v>42271</v>
      </c>
      <c r="H13" s="39" t="s">
        <v>105</v>
      </c>
      <c r="I13" s="39" t="s">
        <v>106</v>
      </c>
      <c r="J13" s="41">
        <v>43612</v>
      </c>
      <c r="K13" s="41">
        <v>44386</v>
      </c>
      <c r="L13" s="13">
        <v>9</v>
      </c>
      <c r="M13" s="13">
        <v>5</v>
      </c>
      <c r="N13" s="13">
        <v>3</v>
      </c>
      <c r="O13" s="136">
        <v>1819</v>
      </c>
      <c r="P13" s="136">
        <v>869</v>
      </c>
      <c r="Q13" s="136">
        <v>805</v>
      </c>
      <c r="R13" s="136">
        <v>4</v>
      </c>
      <c r="S13" s="136">
        <v>294.19</v>
      </c>
      <c r="T13" s="136">
        <v>399.09199999999998</v>
      </c>
      <c r="U13" s="136">
        <v>3.85</v>
      </c>
      <c r="V13" s="136">
        <v>47</v>
      </c>
      <c r="W13" s="187">
        <v>0.97481243301178988</v>
      </c>
      <c r="X13" s="136">
        <v>1866</v>
      </c>
      <c r="Y13" s="330">
        <f>+SUM(Tabla134565[[#This Row],[FITO KGR. DECOMISADO]:[ACUI KGR. DECOMISADO]])</f>
        <v>697.13199999999995</v>
      </c>
      <c r="Z13" s="9">
        <f>+Tabla134565[[#This Row],[MARCAJES NEGATIVOS]]+Tabla134565[[#This Row],[MARCAJES POSITIVOS]]</f>
        <v>1866</v>
      </c>
      <c r="AA13" s="9">
        <f>+Tabla134565[[#This Row],[MANEJADORES]]-Tabla134565[[#This Row],[EQUIPAJES MARCADOS  ]]</f>
        <v>0</v>
      </c>
      <c r="AB13" s="43"/>
      <c r="AC13" s="36"/>
      <c r="AD13" s="37"/>
      <c r="AE13" s="38"/>
      <c r="AF13" s="38"/>
    </row>
    <row r="14" spans="1:32" ht="114.75" customHeight="1" x14ac:dyDescent="0.25">
      <c r="A14" s="9" t="s">
        <v>34</v>
      </c>
      <c r="B14" s="9" t="s">
        <v>84</v>
      </c>
      <c r="C14" s="53" t="s">
        <v>102</v>
      </c>
      <c r="D14" s="39" t="s">
        <v>108</v>
      </c>
      <c r="E14" s="39" t="s">
        <v>108</v>
      </c>
      <c r="F14" s="39" t="s">
        <v>109</v>
      </c>
      <c r="G14" s="41">
        <v>41609</v>
      </c>
      <c r="H14" s="39" t="s">
        <v>110</v>
      </c>
      <c r="I14" s="39" t="s">
        <v>55</v>
      </c>
      <c r="J14" s="41">
        <v>42723</v>
      </c>
      <c r="K14" s="41">
        <v>44186</v>
      </c>
      <c r="L14" s="13">
        <v>11</v>
      </c>
      <c r="M14" s="13">
        <v>8</v>
      </c>
      <c r="N14" s="13">
        <v>4</v>
      </c>
      <c r="O14" s="136">
        <v>476</v>
      </c>
      <c r="P14" s="136">
        <v>183</v>
      </c>
      <c r="Q14" s="136">
        <v>216</v>
      </c>
      <c r="R14" s="136">
        <v>2</v>
      </c>
      <c r="S14" s="136">
        <v>178.52</v>
      </c>
      <c r="T14" s="136">
        <v>181.66000000000003</v>
      </c>
      <c r="U14" s="136">
        <v>1.28</v>
      </c>
      <c r="V14" s="136">
        <v>0</v>
      </c>
      <c r="W14" s="187">
        <v>1</v>
      </c>
      <c r="X14" s="136">
        <v>476</v>
      </c>
      <c r="Y14" s="330">
        <f>+SUM(Tabla134565[[#This Row],[FITO KGR. DECOMISADO]:[ACUI KGR. DECOMISADO]])</f>
        <v>361.46000000000004</v>
      </c>
      <c r="Z14" s="9">
        <f>+Tabla134565[[#This Row],[MARCAJES NEGATIVOS]]+Tabla134565[[#This Row],[MARCAJES POSITIVOS]]</f>
        <v>476</v>
      </c>
      <c r="AA14" s="9">
        <f>+Tabla134565[[#This Row],[MANEJADORES]]-Tabla134565[[#This Row],[EQUIPAJES MARCADOS  ]]</f>
        <v>0</v>
      </c>
      <c r="AB14" s="43" t="s">
        <v>112</v>
      </c>
      <c r="AC14" s="36"/>
      <c r="AD14" s="37"/>
      <c r="AE14" s="38"/>
      <c r="AF14" s="38"/>
    </row>
    <row r="15" spans="1:32" ht="114.75" customHeight="1" x14ac:dyDescent="0.25">
      <c r="A15" s="39" t="s">
        <v>34</v>
      </c>
      <c r="B15" s="39" t="s">
        <v>84</v>
      </c>
      <c r="C15" s="53" t="s">
        <v>102</v>
      </c>
      <c r="D15" s="9" t="s">
        <v>113</v>
      </c>
      <c r="E15" s="9" t="s">
        <v>113</v>
      </c>
      <c r="F15" s="9" t="s">
        <v>114</v>
      </c>
      <c r="G15" s="11">
        <v>41518</v>
      </c>
      <c r="H15" s="9" t="s">
        <v>115</v>
      </c>
      <c r="I15" s="9" t="s">
        <v>116</v>
      </c>
      <c r="J15" s="11">
        <v>42709</v>
      </c>
      <c r="K15" s="11">
        <v>43815</v>
      </c>
      <c r="L15" s="13">
        <v>11</v>
      </c>
      <c r="M15" s="13">
        <v>8</v>
      </c>
      <c r="N15" s="13">
        <v>5</v>
      </c>
      <c r="O15" s="136">
        <v>1128</v>
      </c>
      <c r="P15" s="136">
        <v>466</v>
      </c>
      <c r="Q15" s="136">
        <v>565</v>
      </c>
      <c r="R15" s="136">
        <v>0</v>
      </c>
      <c r="S15" s="136">
        <v>169.03</v>
      </c>
      <c r="T15" s="136">
        <v>218.75000000000003</v>
      </c>
      <c r="U15" s="136">
        <v>0</v>
      </c>
      <c r="V15" s="136">
        <v>1</v>
      </c>
      <c r="W15" s="187">
        <v>0.99911426040744022</v>
      </c>
      <c r="X15" s="136">
        <v>1129</v>
      </c>
      <c r="Y15" s="330">
        <f>+SUM(Tabla134565[[#This Row],[FITO KGR. DECOMISADO]:[ACUI KGR. DECOMISADO]])</f>
        <v>387.78000000000003</v>
      </c>
      <c r="Z15" s="9">
        <f>+Tabla134565[[#This Row],[MARCAJES NEGATIVOS]]+Tabla134565[[#This Row],[MARCAJES POSITIVOS]]</f>
        <v>1129</v>
      </c>
      <c r="AA15" s="9">
        <f>+Tabla134565[[#This Row],[MANEJADORES]]-Tabla134565[[#This Row],[EQUIPAJES MARCADOS  ]]</f>
        <v>0</v>
      </c>
      <c r="AB15" s="19"/>
      <c r="AC15" s="20"/>
      <c r="AD15" s="21"/>
      <c r="AE15" s="22"/>
      <c r="AF15" s="22"/>
    </row>
    <row r="16" spans="1:32" ht="114.75" customHeight="1" x14ac:dyDescent="0.25">
      <c r="A16" s="39" t="s">
        <v>34</v>
      </c>
      <c r="B16" s="9" t="s">
        <v>84</v>
      </c>
      <c r="C16" s="53" t="s">
        <v>102</v>
      </c>
      <c r="D16" s="39" t="s">
        <v>118</v>
      </c>
      <c r="E16" s="39" t="s">
        <v>118</v>
      </c>
      <c r="F16" s="39" t="s">
        <v>119</v>
      </c>
      <c r="G16" s="41">
        <v>42776</v>
      </c>
      <c r="H16" s="39" t="s">
        <v>120</v>
      </c>
      <c r="I16" s="39" t="s">
        <v>121</v>
      </c>
      <c r="J16" s="41">
        <v>43234</v>
      </c>
      <c r="K16" s="41">
        <v>43770</v>
      </c>
      <c r="L16" s="13">
        <v>7</v>
      </c>
      <c r="M16" s="13">
        <v>6</v>
      </c>
      <c r="N16" s="13">
        <v>5</v>
      </c>
      <c r="O16" s="136">
        <v>1394</v>
      </c>
      <c r="P16" s="136">
        <v>702</v>
      </c>
      <c r="Q16" s="136">
        <v>634</v>
      </c>
      <c r="R16" s="136">
        <v>0</v>
      </c>
      <c r="S16" s="136">
        <v>199.84000000000003</v>
      </c>
      <c r="T16" s="136">
        <v>5353.93</v>
      </c>
      <c r="U16" s="136">
        <v>0</v>
      </c>
      <c r="V16" s="136">
        <v>3</v>
      </c>
      <c r="W16" s="187">
        <v>0.99785254115962774</v>
      </c>
      <c r="X16" s="136">
        <v>1397</v>
      </c>
      <c r="Y16" s="330">
        <f>+SUM(Tabla134565[[#This Row],[FITO KGR. DECOMISADO]:[ACUI KGR. DECOMISADO]])</f>
        <v>5553.77</v>
      </c>
      <c r="Z16" s="9">
        <f>+Tabla134565[[#This Row],[MARCAJES NEGATIVOS]]+Tabla134565[[#This Row],[MARCAJES POSITIVOS]]</f>
        <v>1397</v>
      </c>
      <c r="AA16" s="9">
        <f>+Tabla134565[[#This Row],[MANEJADORES]]-Tabla134565[[#This Row],[EQUIPAJES MARCADOS  ]]</f>
        <v>0</v>
      </c>
      <c r="AB16" s="43"/>
      <c r="AC16" s="36"/>
      <c r="AD16" s="55"/>
      <c r="AE16" s="38"/>
      <c r="AF16" s="38"/>
    </row>
    <row r="17" spans="1:32" ht="114.75" customHeight="1" x14ac:dyDescent="0.25">
      <c r="A17" s="9" t="s">
        <v>34</v>
      </c>
      <c r="B17" s="9" t="s">
        <v>84</v>
      </c>
      <c r="C17" s="53" t="s">
        <v>102</v>
      </c>
      <c r="D17" s="9" t="s">
        <v>125</v>
      </c>
      <c r="E17" s="9" t="s">
        <v>125</v>
      </c>
      <c r="F17" s="9" t="s">
        <v>119</v>
      </c>
      <c r="G17" s="11">
        <v>42567</v>
      </c>
      <c r="H17" s="9" t="s">
        <v>126</v>
      </c>
      <c r="I17" s="9" t="s">
        <v>127</v>
      </c>
      <c r="J17" s="11">
        <v>43234</v>
      </c>
      <c r="K17" s="11">
        <v>43815</v>
      </c>
      <c r="L17" s="13">
        <v>8</v>
      </c>
      <c r="M17" s="13">
        <v>6</v>
      </c>
      <c r="N17" s="13">
        <v>5</v>
      </c>
      <c r="O17" s="136">
        <v>1362</v>
      </c>
      <c r="P17" s="136">
        <v>597</v>
      </c>
      <c r="Q17" s="136">
        <v>588</v>
      </c>
      <c r="R17" s="136">
        <v>3</v>
      </c>
      <c r="S17" s="136">
        <v>318.18</v>
      </c>
      <c r="T17" s="136">
        <v>414.91</v>
      </c>
      <c r="U17" s="136">
        <v>0.7</v>
      </c>
      <c r="V17" s="136">
        <v>19</v>
      </c>
      <c r="W17" s="187">
        <v>0.98624185372918172</v>
      </c>
      <c r="X17" s="136">
        <v>1381</v>
      </c>
      <c r="Y17" s="330">
        <f>+SUM(Tabla134565[[#This Row],[FITO KGR. DECOMISADO]:[ACUI KGR. DECOMISADO]])</f>
        <v>733.79000000000008</v>
      </c>
      <c r="Z17" s="9">
        <f>+Tabla134565[[#This Row],[MARCAJES NEGATIVOS]]+Tabla134565[[#This Row],[MARCAJES POSITIVOS]]</f>
        <v>1381</v>
      </c>
      <c r="AA17" s="9">
        <f>+Tabla134565[[#This Row],[MANEJADORES]]-Tabla134565[[#This Row],[EQUIPAJES MARCADOS  ]]</f>
        <v>0</v>
      </c>
      <c r="AB17" s="19"/>
      <c r="AC17" s="20"/>
      <c r="AD17" s="21"/>
      <c r="AE17" s="22"/>
      <c r="AF17" s="22"/>
    </row>
    <row r="18" spans="1:32" ht="114.75" customHeight="1" x14ac:dyDescent="0.25">
      <c r="A18" s="39" t="s">
        <v>34</v>
      </c>
      <c r="B18" s="9" t="s">
        <v>84</v>
      </c>
      <c r="C18" s="53" t="s">
        <v>102</v>
      </c>
      <c r="D18" s="9" t="s">
        <v>130</v>
      </c>
      <c r="E18" s="9" t="s">
        <v>130</v>
      </c>
      <c r="F18" s="9" t="s">
        <v>131</v>
      </c>
      <c r="G18" s="11">
        <v>42567</v>
      </c>
      <c r="H18" s="9" t="s">
        <v>132</v>
      </c>
      <c r="I18" s="9" t="s">
        <v>133</v>
      </c>
      <c r="J18" s="11">
        <v>43234</v>
      </c>
      <c r="K18" s="11">
        <v>44529</v>
      </c>
      <c r="L18" s="13">
        <v>8</v>
      </c>
      <c r="M18" s="13">
        <v>6</v>
      </c>
      <c r="N18" s="13">
        <v>3</v>
      </c>
      <c r="O18" s="136">
        <v>419</v>
      </c>
      <c r="P18" s="136">
        <v>112</v>
      </c>
      <c r="Q18" s="136">
        <v>234</v>
      </c>
      <c r="R18" s="136">
        <v>3</v>
      </c>
      <c r="S18" s="136">
        <v>403.8</v>
      </c>
      <c r="T18" s="136">
        <v>744.59</v>
      </c>
      <c r="U18" s="136">
        <v>1.4</v>
      </c>
      <c r="V18" s="136">
        <v>0</v>
      </c>
      <c r="W18" s="187">
        <v>1</v>
      </c>
      <c r="X18" s="136">
        <v>419</v>
      </c>
      <c r="Y18" s="330">
        <f>+SUM(Tabla134565[[#This Row],[FITO KGR. DECOMISADO]:[ACUI KGR. DECOMISADO]])</f>
        <v>1149.7900000000002</v>
      </c>
      <c r="Z18" s="9">
        <f>+Tabla134565[[#This Row],[MARCAJES NEGATIVOS]]+Tabla134565[[#This Row],[MARCAJES POSITIVOS]]</f>
        <v>419</v>
      </c>
      <c r="AA18" s="9">
        <f>+Tabla134565[[#This Row],[MANEJADORES]]-Tabla134565[[#This Row],[EQUIPAJES MARCADOS  ]]</f>
        <v>0</v>
      </c>
      <c r="AB18" s="19"/>
      <c r="AC18" s="20"/>
      <c r="AD18" s="56"/>
      <c r="AE18" s="22"/>
      <c r="AF18" s="22"/>
    </row>
    <row r="19" spans="1:32" ht="114.75" customHeight="1" x14ac:dyDescent="0.25">
      <c r="A19" s="9" t="s">
        <v>34</v>
      </c>
      <c r="B19" s="39" t="s">
        <v>84</v>
      </c>
      <c r="C19" s="53" t="s">
        <v>102</v>
      </c>
      <c r="D19" s="9" t="s">
        <v>136</v>
      </c>
      <c r="E19" s="9" t="s">
        <v>136</v>
      </c>
      <c r="F19" s="9" t="s">
        <v>137</v>
      </c>
      <c r="G19" s="11">
        <v>42493</v>
      </c>
      <c r="H19" s="9" t="s">
        <v>138</v>
      </c>
      <c r="I19" s="9" t="s">
        <v>121</v>
      </c>
      <c r="J19" s="11">
        <v>43367</v>
      </c>
      <c r="K19" s="11">
        <v>43367</v>
      </c>
      <c r="L19" s="13">
        <v>8</v>
      </c>
      <c r="M19" s="13">
        <v>6</v>
      </c>
      <c r="N19" s="13">
        <v>6</v>
      </c>
      <c r="O19" s="136">
        <v>881</v>
      </c>
      <c r="P19" s="136">
        <v>313</v>
      </c>
      <c r="Q19" s="136">
        <v>434</v>
      </c>
      <c r="R19" s="136">
        <v>3</v>
      </c>
      <c r="S19" s="136">
        <v>166.01999999999998</v>
      </c>
      <c r="T19" s="136">
        <v>262.77</v>
      </c>
      <c r="U19" s="136">
        <v>2.4500000000000002</v>
      </c>
      <c r="V19" s="136">
        <v>89</v>
      </c>
      <c r="W19" s="187">
        <v>0.90824742268041236</v>
      </c>
      <c r="X19" s="136">
        <v>970</v>
      </c>
      <c r="Y19" s="330">
        <f>+SUM(Tabla134565[[#This Row],[FITO KGR. DECOMISADO]:[ACUI KGR. DECOMISADO]])</f>
        <v>431.23999999999995</v>
      </c>
      <c r="Z19" s="9">
        <f>+Tabla134565[[#This Row],[MARCAJES NEGATIVOS]]+Tabla134565[[#This Row],[MARCAJES POSITIVOS]]</f>
        <v>970</v>
      </c>
      <c r="AA19" s="9">
        <f>+Tabla134565[[#This Row],[MANEJADORES]]-Tabla134565[[#This Row],[EQUIPAJES MARCADOS  ]]</f>
        <v>0</v>
      </c>
      <c r="AB19" s="19" t="s">
        <v>140</v>
      </c>
      <c r="AC19" s="20"/>
      <c r="AD19" s="21"/>
      <c r="AE19" s="22"/>
      <c r="AF19" s="22"/>
    </row>
    <row r="20" spans="1:32" ht="114.75" customHeight="1" x14ac:dyDescent="0.25">
      <c r="A20" s="9" t="s">
        <v>34</v>
      </c>
      <c r="B20" s="9" t="s">
        <v>84</v>
      </c>
      <c r="C20" s="53" t="s">
        <v>102</v>
      </c>
      <c r="D20" s="39" t="s">
        <v>141</v>
      </c>
      <c r="E20" s="39" t="s">
        <v>141</v>
      </c>
      <c r="F20" s="39" t="s">
        <v>142</v>
      </c>
      <c r="G20" s="41">
        <v>42462</v>
      </c>
      <c r="H20" s="39" t="s">
        <v>143</v>
      </c>
      <c r="I20" s="39" t="s">
        <v>64</v>
      </c>
      <c r="J20" s="41">
        <v>43451</v>
      </c>
      <c r="K20" s="41">
        <v>43770</v>
      </c>
      <c r="L20" s="13">
        <v>8</v>
      </c>
      <c r="M20" s="13">
        <v>6</v>
      </c>
      <c r="N20" s="13">
        <v>5</v>
      </c>
      <c r="O20" s="136">
        <v>1971</v>
      </c>
      <c r="P20" s="136">
        <v>762</v>
      </c>
      <c r="Q20" s="136">
        <v>974</v>
      </c>
      <c r="R20" s="136">
        <v>18</v>
      </c>
      <c r="S20" s="136">
        <v>438.31199999999995</v>
      </c>
      <c r="T20" s="136">
        <v>490.4812</v>
      </c>
      <c r="U20" s="136">
        <v>4</v>
      </c>
      <c r="V20" s="136">
        <v>14</v>
      </c>
      <c r="W20" s="187">
        <v>0.99294710327455915</v>
      </c>
      <c r="X20" s="136">
        <v>1985</v>
      </c>
      <c r="Y20" s="330">
        <f>+SUM(Tabla134565[[#This Row],[FITO KGR. DECOMISADO]:[ACUI KGR. DECOMISADO]])</f>
        <v>932.79319999999996</v>
      </c>
      <c r="Z20" s="9">
        <f>+Tabla134565[[#This Row],[MARCAJES NEGATIVOS]]+Tabla134565[[#This Row],[MARCAJES POSITIVOS]]</f>
        <v>1985</v>
      </c>
      <c r="AA20" s="9">
        <f>+Tabla134565[[#This Row],[MANEJADORES]]-Tabla134565[[#This Row],[EQUIPAJES MARCADOS  ]]</f>
        <v>0</v>
      </c>
      <c r="AB20" s="43" t="s">
        <v>145</v>
      </c>
      <c r="AC20" s="36"/>
      <c r="AD20" s="55"/>
      <c r="AE20" s="38"/>
      <c r="AF20" s="38"/>
    </row>
    <row r="21" spans="1:32" ht="114.75" customHeight="1" x14ac:dyDescent="0.25">
      <c r="A21" s="39" t="s">
        <v>34</v>
      </c>
      <c r="B21" s="9" t="s">
        <v>84</v>
      </c>
      <c r="C21" s="53" t="s">
        <v>102</v>
      </c>
      <c r="D21" s="9" t="s">
        <v>147</v>
      </c>
      <c r="E21" s="9" t="s">
        <v>147</v>
      </c>
      <c r="F21" s="9" t="s">
        <v>148</v>
      </c>
      <c r="G21" s="11">
        <v>42908</v>
      </c>
      <c r="H21" s="9" t="s">
        <v>149</v>
      </c>
      <c r="I21" s="9" t="s">
        <v>95</v>
      </c>
      <c r="J21" s="11">
        <v>43094</v>
      </c>
      <c r="K21" s="11">
        <v>43367</v>
      </c>
      <c r="L21" s="13">
        <v>7</v>
      </c>
      <c r="M21" s="13">
        <v>7</v>
      </c>
      <c r="N21" s="13">
        <v>6</v>
      </c>
      <c r="O21" s="136">
        <v>590</v>
      </c>
      <c r="P21" s="136">
        <v>176</v>
      </c>
      <c r="Q21" s="136">
        <v>336</v>
      </c>
      <c r="R21" s="136">
        <v>0</v>
      </c>
      <c r="S21" s="136">
        <v>131.08000000000001</v>
      </c>
      <c r="T21" s="136">
        <v>126.75</v>
      </c>
      <c r="U21" s="136">
        <v>0</v>
      </c>
      <c r="V21" s="136">
        <v>32</v>
      </c>
      <c r="W21" s="187">
        <v>0.94855305466237938</v>
      </c>
      <c r="X21" s="136">
        <v>622</v>
      </c>
      <c r="Y21" s="330">
        <f>+SUM(Tabla134565[[#This Row],[FITO KGR. DECOMISADO]:[ACUI KGR. DECOMISADO]])</f>
        <v>257.83000000000004</v>
      </c>
      <c r="Z21" s="9">
        <f>+Tabla134565[[#This Row],[MARCAJES NEGATIVOS]]+Tabla134565[[#This Row],[MARCAJES POSITIVOS]]</f>
        <v>622</v>
      </c>
      <c r="AA21" s="9">
        <f>+Tabla134565[[#This Row],[MANEJADORES]]-Tabla134565[[#This Row],[EQUIPAJES MARCADOS  ]]</f>
        <v>0</v>
      </c>
      <c r="AB21" s="19"/>
      <c r="AC21" s="20"/>
      <c r="AD21" s="21"/>
      <c r="AE21" s="22"/>
      <c r="AF21" s="22"/>
    </row>
    <row r="22" spans="1:32" ht="114.75" customHeight="1" x14ac:dyDescent="0.25">
      <c r="A22" s="9" t="s">
        <v>34</v>
      </c>
      <c r="B22" s="39" t="s">
        <v>84</v>
      </c>
      <c r="C22" s="53" t="s">
        <v>102</v>
      </c>
      <c r="D22" s="9" t="s">
        <v>151</v>
      </c>
      <c r="E22" s="9" t="s">
        <v>151</v>
      </c>
      <c r="F22" s="9" t="s">
        <v>152</v>
      </c>
      <c r="G22" s="11">
        <v>43973</v>
      </c>
      <c r="H22" s="9" t="s">
        <v>153</v>
      </c>
      <c r="I22" s="9" t="s">
        <v>55</v>
      </c>
      <c r="J22" s="11">
        <v>44536</v>
      </c>
      <c r="K22" s="11">
        <v>44536</v>
      </c>
      <c r="L22" s="13">
        <v>4</v>
      </c>
      <c r="M22" s="13">
        <v>3</v>
      </c>
      <c r="N22" s="13">
        <v>3</v>
      </c>
      <c r="O22" s="136">
        <v>1240</v>
      </c>
      <c r="P22" s="136">
        <v>384</v>
      </c>
      <c r="Q22" s="136">
        <v>645</v>
      </c>
      <c r="R22" s="136">
        <v>16</v>
      </c>
      <c r="S22" s="136">
        <v>242.03499999999997</v>
      </c>
      <c r="T22" s="136">
        <v>473.93000000000006</v>
      </c>
      <c r="U22" s="136">
        <v>2.8200000000000003</v>
      </c>
      <c r="V22" s="136">
        <v>116</v>
      </c>
      <c r="W22" s="187">
        <v>0.91445427728613571</v>
      </c>
      <c r="X22" s="136">
        <v>1356</v>
      </c>
      <c r="Y22" s="330">
        <f>+SUM(Tabla134565[[#This Row],[FITO KGR. DECOMISADO]:[ACUI KGR. DECOMISADO]])</f>
        <v>718.78500000000008</v>
      </c>
      <c r="Z22" s="9">
        <f>+Tabla134565[[#This Row],[MARCAJES NEGATIVOS]]+Tabla134565[[#This Row],[MARCAJES POSITIVOS]]</f>
        <v>1356</v>
      </c>
      <c r="AA22" s="9">
        <f>+Tabla134565[[#This Row],[MANEJADORES]]-Tabla134565[[#This Row],[EQUIPAJES MARCADOS  ]]</f>
        <v>0</v>
      </c>
      <c r="AB22" s="19"/>
      <c r="AC22" s="20"/>
      <c r="AD22" s="21"/>
      <c r="AE22" s="22"/>
      <c r="AF22" s="22"/>
    </row>
    <row r="23" spans="1:32" s="57" customFormat="1" ht="114.75" customHeight="1" x14ac:dyDescent="0.25">
      <c r="A23" s="39" t="s">
        <v>34</v>
      </c>
      <c r="B23" s="9" t="s">
        <v>84</v>
      </c>
      <c r="C23" s="53" t="s">
        <v>102</v>
      </c>
      <c r="D23" s="39" t="s">
        <v>155</v>
      </c>
      <c r="E23" s="39" t="s">
        <v>155</v>
      </c>
      <c r="F23" s="39" t="s">
        <v>152</v>
      </c>
      <c r="G23" s="41">
        <v>43372</v>
      </c>
      <c r="H23" s="39" t="s">
        <v>156</v>
      </c>
      <c r="I23" s="39" t="s">
        <v>55</v>
      </c>
      <c r="J23" s="41">
        <v>44536</v>
      </c>
      <c r="K23" s="41">
        <v>44536</v>
      </c>
      <c r="L23" s="13">
        <v>6</v>
      </c>
      <c r="M23" s="13">
        <v>3</v>
      </c>
      <c r="N23" s="13">
        <v>3</v>
      </c>
      <c r="O23" s="136">
        <v>1244</v>
      </c>
      <c r="P23" s="136">
        <v>303</v>
      </c>
      <c r="Q23" s="136">
        <v>759</v>
      </c>
      <c r="R23" s="136">
        <v>38</v>
      </c>
      <c r="S23" s="136">
        <v>114.41000000000001</v>
      </c>
      <c r="T23" s="136">
        <v>254.86</v>
      </c>
      <c r="U23" s="136">
        <v>2.56</v>
      </c>
      <c r="V23" s="136">
        <v>26</v>
      </c>
      <c r="W23" s="187">
        <v>0.97952755905511812</v>
      </c>
      <c r="X23" s="136">
        <v>1270</v>
      </c>
      <c r="Y23" s="330">
        <f>+SUM(Tabla134565[[#This Row],[FITO KGR. DECOMISADO]:[ACUI KGR. DECOMISADO]])</f>
        <v>371.83000000000004</v>
      </c>
      <c r="Z23" s="9">
        <f>+Tabla134565[[#This Row],[MARCAJES NEGATIVOS]]+Tabla134565[[#This Row],[MARCAJES POSITIVOS]]</f>
        <v>1270</v>
      </c>
      <c r="AA23" s="9">
        <f>+Tabla134565[[#This Row],[MANEJADORES]]-Tabla134565[[#This Row],[EQUIPAJES MARCADOS  ]]</f>
        <v>0</v>
      </c>
      <c r="AB23" s="43"/>
      <c r="AC23" s="36"/>
      <c r="AD23" s="37"/>
      <c r="AE23" s="38"/>
      <c r="AF23" s="38"/>
    </row>
    <row r="24" spans="1:32" ht="114.75" customHeight="1" x14ac:dyDescent="0.25">
      <c r="A24" s="9" t="s">
        <v>34</v>
      </c>
      <c r="B24" s="39" t="s">
        <v>84</v>
      </c>
      <c r="C24" s="53" t="s">
        <v>102</v>
      </c>
      <c r="D24" s="9" t="s">
        <v>158</v>
      </c>
      <c r="E24" s="9" t="s">
        <v>158</v>
      </c>
      <c r="F24" s="9" t="s">
        <v>159</v>
      </c>
      <c r="G24" s="11">
        <v>43987</v>
      </c>
      <c r="H24" s="9" t="s">
        <v>160</v>
      </c>
      <c r="I24" s="9" t="s">
        <v>55</v>
      </c>
      <c r="J24" s="11">
        <v>44403</v>
      </c>
      <c r="K24" s="11">
        <v>44403</v>
      </c>
      <c r="L24" s="13">
        <v>4</v>
      </c>
      <c r="M24" s="13">
        <v>3</v>
      </c>
      <c r="N24" s="13">
        <v>3</v>
      </c>
      <c r="O24" s="136">
        <v>1441</v>
      </c>
      <c r="P24" s="136">
        <v>479</v>
      </c>
      <c r="Q24" s="136">
        <v>569</v>
      </c>
      <c r="R24" s="136">
        <v>5</v>
      </c>
      <c r="S24" s="136">
        <v>566.03</v>
      </c>
      <c r="T24" s="136">
        <v>652.6</v>
      </c>
      <c r="U24" s="136">
        <v>6.58</v>
      </c>
      <c r="V24" s="136">
        <v>8</v>
      </c>
      <c r="W24" s="187">
        <v>0.99447895100069017</v>
      </c>
      <c r="X24" s="136">
        <v>1449</v>
      </c>
      <c r="Y24" s="330">
        <f>+SUM(Tabla134565[[#This Row],[FITO KGR. DECOMISADO]:[ACUI KGR. DECOMISADO]])</f>
        <v>1225.21</v>
      </c>
      <c r="Z24" s="9">
        <f>+Tabla134565[[#This Row],[MARCAJES NEGATIVOS]]+Tabla134565[[#This Row],[MARCAJES POSITIVOS]]</f>
        <v>1449</v>
      </c>
      <c r="AA24" s="9">
        <f>+Tabla134565[[#This Row],[MANEJADORES]]-Tabla134565[[#This Row],[EQUIPAJES MARCADOS  ]]</f>
        <v>0</v>
      </c>
      <c r="AB24" s="19"/>
      <c r="AC24" s="20"/>
      <c r="AD24" s="20"/>
      <c r="AE24" s="22"/>
      <c r="AF24" s="22"/>
    </row>
    <row r="25" spans="1:32" ht="114.75" customHeight="1" x14ac:dyDescent="0.25">
      <c r="A25" s="39" t="s">
        <v>34</v>
      </c>
      <c r="B25" s="39" t="s">
        <v>84</v>
      </c>
      <c r="C25" s="53" t="s">
        <v>102</v>
      </c>
      <c r="D25" s="39" t="s">
        <v>164</v>
      </c>
      <c r="E25" s="39" t="s">
        <v>164</v>
      </c>
      <c r="F25" s="39" t="s">
        <v>152</v>
      </c>
      <c r="G25" s="41">
        <v>43909</v>
      </c>
      <c r="H25" s="39" t="s">
        <v>165</v>
      </c>
      <c r="I25" s="39" t="s">
        <v>55</v>
      </c>
      <c r="J25" s="41">
        <v>44515</v>
      </c>
      <c r="K25" s="41">
        <v>44515</v>
      </c>
      <c r="L25" s="13">
        <v>4</v>
      </c>
      <c r="M25" s="13">
        <v>3</v>
      </c>
      <c r="N25" s="13">
        <v>3</v>
      </c>
      <c r="O25" s="136">
        <v>1756</v>
      </c>
      <c r="P25" s="136">
        <v>497</v>
      </c>
      <c r="Q25" s="136">
        <v>1061</v>
      </c>
      <c r="R25" s="136">
        <v>5</v>
      </c>
      <c r="S25" s="136">
        <v>184.65</v>
      </c>
      <c r="T25" s="136">
        <v>561.71</v>
      </c>
      <c r="U25" s="136">
        <v>0.69000000000000006</v>
      </c>
      <c r="V25" s="136">
        <v>0</v>
      </c>
      <c r="W25" s="187">
        <v>1.0005698005698005</v>
      </c>
      <c r="X25" s="136">
        <v>1755</v>
      </c>
      <c r="Y25" s="330">
        <f>+SUM(Tabla134565[[#This Row],[FITO KGR. DECOMISADO]:[ACUI KGR. DECOMISADO]])</f>
        <v>747.05000000000007</v>
      </c>
      <c r="Z25" s="9">
        <f>+Tabla134565[[#This Row],[MARCAJES NEGATIVOS]]+Tabla134565[[#This Row],[MARCAJES POSITIVOS]]</f>
        <v>1756</v>
      </c>
      <c r="AA25" s="9">
        <f>+Tabla134565[[#This Row],[MANEJADORES]]-Tabla134565[[#This Row],[EQUIPAJES MARCADOS  ]]</f>
        <v>1</v>
      </c>
      <c r="AB25" s="43"/>
      <c r="AC25" s="36"/>
      <c r="AD25" s="55"/>
      <c r="AE25" s="38"/>
      <c r="AF25" s="38"/>
    </row>
    <row r="26" spans="1:32" ht="114.75" customHeight="1" x14ac:dyDescent="0.25">
      <c r="A26" s="9" t="s">
        <v>34</v>
      </c>
      <c r="B26" s="39" t="s">
        <v>84</v>
      </c>
      <c r="C26" s="53" t="s">
        <v>168</v>
      </c>
      <c r="D26" s="39" t="s">
        <v>169</v>
      </c>
      <c r="E26" s="39" t="s">
        <v>169</v>
      </c>
      <c r="F26" s="39" t="s">
        <v>170</v>
      </c>
      <c r="G26" s="41">
        <v>42860</v>
      </c>
      <c r="H26" s="39" t="s">
        <v>171</v>
      </c>
      <c r="I26" s="39" t="s">
        <v>55</v>
      </c>
      <c r="J26" s="41">
        <v>43367</v>
      </c>
      <c r="K26" s="41">
        <v>44185</v>
      </c>
      <c r="L26" s="13">
        <v>7</v>
      </c>
      <c r="M26" s="13">
        <v>6</v>
      </c>
      <c r="N26" s="13">
        <v>4</v>
      </c>
      <c r="O26" s="136">
        <v>295</v>
      </c>
      <c r="P26" s="136">
        <v>82</v>
      </c>
      <c r="Q26" s="136">
        <v>175</v>
      </c>
      <c r="R26" s="136">
        <v>0</v>
      </c>
      <c r="S26" s="136">
        <v>115.38000000000001</v>
      </c>
      <c r="T26" s="136">
        <v>236.92800000000003</v>
      </c>
      <c r="U26" s="136">
        <v>0</v>
      </c>
      <c r="V26" s="136">
        <v>65</v>
      </c>
      <c r="W26" s="187">
        <v>0.81944444444444442</v>
      </c>
      <c r="X26" s="136">
        <v>360</v>
      </c>
      <c r="Y26" s="330">
        <f>+SUM(Tabla134565[[#This Row],[FITO KGR. DECOMISADO]:[ACUI KGR. DECOMISADO]])</f>
        <v>352.30800000000005</v>
      </c>
      <c r="Z26" s="9">
        <f>+Tabla134565[[#This Row],[MARCAJES NEGATIVOS]]+Tabla134565[[#This Row],[MARCAJES POSITIVOS]]</f>
        <v>360</v>
      </c>
      <c r="AA26" s="9">
        <f>+Tabla134565[[#This Row],[MANEJADORES]]-Tabla134565[[#This Row],[EQUIPAJES MARCADOS  ]]</f>
        <v>0</v>
      </c>
      <c r="AB26" s="43"/>
      <c r="AC26" s="36"/>
      <c r="AD26" s="37"/>
      <c r="AE26" s="38"/>
      <c r="AF26" s="38"/>
    </row>
    <row r="27" spans="1:32" ht="114.75" customHeight="1" x14ac:dyDescent="0.25">
      <c r="A27" s="39" t="s">
        <v>34</v>
      </c>
      <c r="B27" s="39" t="s">
        <v>84</v>
      </c>
      <c r="C27" s="53" t="s">
        <v>173</v>
      </c>
      <c r="D27" s="39" t="s">
        <v>174</v>
      </c>
      <c r="E27" s="39" t="s">
        <v>174</v>
      </c>
      <c r="F27" s="39" t="s">
        <v>175</v>
      </c>
      <c r="G27" s="41">
        <v>43319</v>
      </c>
      <c r="H27" s="39" t="s">
        <v>176</v>
      </c>
      <c r="I27" s="39" t="s">
        <v>177</v>
      </c>
      <c r="J27" s="41">
        <v>44186</v>
      </c>
      <c r="K27" s="41">
        <v>44186</v>
      </c>
      <c r="L27" s="13">
        <v>6</v>
      </c>
      <c r="M27" s="13">
        <v>4</v>
      </c>
      <c r="N27" s="13">
        <v>4</v>
      </c>
      <c r="O27" s="136">
        <v>1175</v>
      </c>
      <c r="P27" s="136">
        <v>396</v>
      </c>
      <c r="Q27" s="136">
        <v>562</v>
      </c>
      <c r="R27" s="136">
        <v>7</v>
      </c>
      <c r="S27" s="136">
        <v>267.3</v>
      </c>
      <c r="T27" s="136">
        <v>489.96</v>
      </c>
      <c r="U27" s="136">
        <v>3.48</v>
      </c>
      <c r="V27" s="136">
        <v>7</v>
      </c>
      <c r="W27" s="187">
        <v>0.99407783417935702</v>
      </c>
      <c r="X27" s="136">
        <v>1182</v>
      </c>
      <c r="Y27" s="330">
        <f>+SUM(Tabla134565[[#This Row],[FITO KGR. DECOMISADO]:[ACUI KGR. DECOMISADO]])</f>
        <v>760.74</v>
      </c>
      <c r="Z27" s="9">
        <f>+Tabla134565[[#This Row],[MARCAJES NEGATIVOS]]+Tabla134565[[#This Row],[MARCAJES POSITIVOS]]</f>
        <v>1182</v>
      </c>
      <c r="AA27" s="9">
        <f>+Tabla134565[[#This Row],[MANEJADORES]]-Tabla134565[[#This Row],[EQUIPAJES MARCADOS  ]]</f>
        <v>0</v>
      </c>
      <c r="AB27" s="43" t="s">
        <v>179</v>
      </c>
      <c r="AC27" s="36"/>
      <c r="AD27" s="36"/>
      <c r="AE27" s="38"/>
      <c r="AF27" s="38"/>
    </row>
    <row r="28" spans="1:32" ht="114.75" customHeight="1" x14ac:dyDescent="0.25">
      <c r="A28" s="58" t="s">
        <v>34</v>
      </c>
      <c r="B28" s="58" t="s">
        <v>84</v>
      </c>
      <c r="C28" s="58" t="s">
        <v>102</v>
      </c>
      <c r="D28" s="39" t="s">
        <v>181</v>
      </c>
      <c r="E28" s="40" t="s">
        <v>181</v>
      </c>
      <c r="F28" s="39" t="s">
        <v>182</v>
      </c>
      <c r="G28" s="41">
        <v>41092</v>
      </c>
      <c r="H28" s="39" t="s">
        <v>183</v>
      </c>
      <c r="I28" s="39" t="s">
        <v>121</v>
      </c>
      <c r="J28" s="41">
        <v>42037</v>
      </c>
      <c r="K28" s="41">
        <v>44851</v>
      </c>
      <c r="L28" s="13">
        <v>12</v>
      </c>
      <c r="M28" s="13">
        <v>9</v>
      </c>
      <c r="N28" s="13">
        <v>2</v>
      </c>
      <c r="O28" s="136">
        <v>786</v>
      </c>
      <c r="P28" s="136">
        <v>313</v>
      </c>
      <c r="Q28" s="136">
        <v>471</v>
      </c>
      <c r="R28" s="136">
        <v>2</v>
      </c>
      <c r="S28" s="136">
        <v>140.79999999999998</v>
      </c>
      <c r="T28" s="136">
        <v>303.28000000000003</v>
      </c>
      <c r="U28" s="136">
        <v>1.65</v>
      </c>
      <c r="V28" s="136">
        <v>22</v>
      </c>
      <c r="W28" s="187">
        <v>0.97277227722772275</v>
      </c>
      <c r="X28" s="136">
        <v>808</v>
      </c>
      <c r="Y28" s="330">
        <f>+SUM(Tabla134565[[#This Row],[FITO KGR. DECOMISADO]:[ACUI KGR. DECOMISADO]])</f>
        <v>445.73</v>
      </c>
      <c r="Z28" s="9">
        <f>+Tabla134565[[#This Row],[MARCAJES NEGATIVOS]]+Tabla134565[[#This Row],[MARCAJES POSITIVOS]]</f>
        <v>808</v>
      </c>
      <c r="AA28" s="9">
        <f>+Tabla134565[[#This Row],[MANEJADORES]]-Tabla134565[[#This Row],[EQUIPAJES MARCADOS  ]]</f>
        <v>0</v>
      </c>
      <c r="AB28" s="35"/>
      <c r="AC28" s="36"/>
      <c r="AD28" s="37"/>
      <c r="AE28" s="38"/>
      <c r="AF28" s="38"/>
    </row>
    <row r="29" spans="1:32" ht="114.75" customHeight="1" x14ac:dyDescent="0.25">
      <c r="A29" s="9" t="s">
        <v>34</v>
      </c>
      <c r="B29" s="9" t="s">
        <v>185</v>
      </c>
      <c r="C29" s="10" t="s">
        <v>186</v>
      </c>
      <c r="D29" s="9" t="s">
        <v>187</v>
      </c>
      <c r="E29" s="9" t="s">
        <v>187</v>
      </c>
      <c r="F29" s="9" t="s">
        <v>188</v>
      </c>
      <c r="G29" s="11">
        <v>41807</v>
      </c>
      <c r="H29" s="9" t="s">
        <v>189</v>
      </c>
      <c r="I29" s="9" t="s">
        <v>95</v>
      </c>
      <c r="J29" s="11">
        <v>42723</v>
      </c>
      <c r="K29" s="11">
        <v>42723</v>
      </c>
      <c r="L29" s="13">
        <v>10</v>
      </c>
      <c r="M29" s="13">
        <v>8</v>
      </c>
      <c r="N29" s="13">
        <v>8</v>
      </c>
      <c r="O29" s="136">
        <v>7</v>
      </c>
      <c r="P29" s="136">
        <v>4</v>
      </c>
      <c r="Q29" s="136">
        <v>3</v>
      </c>
      <c r="R29" s="136">
        <v>0</v>
      </c>
      <c r="S29" s="136">
        <v>40</v>
      </c>
      <c r="T29" s="136">
        <v>0.5</v>
      </c>
      <c r="U29" s="136">
        <v>0</v>
      </c>
      <c r="V29" s="136">
        <v>0</v>
      </c>
      <c r="W29" s="187">
        <v>1</v>
      </c>
      <c r="X29" s="136">
        <v>7</v>
      </c>
      <c r="Y29" s="330">
        <f>+SUM(Tabla134565[[#This Row],[FITO KGR. DECOMISADO]:[ACUI KGR. DECOMISADO]])</f>
        <v>40.5</v>
      </c>
      <c r="Z29" s="9">
        <f>+Tabla134565[[#This Row],[MARCAJES NEGATIVOS]]+Tabla134565[[#This Row],[MARCAJES POSITIVOS]]</f>
        <v>7</v>
      </c>
      <c r="AA29" s="9">
        <f>+Tabla134565[[#This Row],[MANEJADORES]]-Tabla134565[[#This Row],[EQUIPAJES MARCADOS  ]]</f>
        <v>0</v>
      </c>
      <c r="AB29" s="19"/>
      <c r="AC29" s="20"/>
      <c r="AD29" s="21"/>
      <c r="AE29" s="22"/>
      <c r="AF29" s="22"/>
    </row>
    <row r="30" spans="1:32" ht="114.75" customHeight="1" x14ac:dyDescent="0.25">
      <c r="A30" s="39" t="s">
        <v>34</v>
      </c>
      <c r="B30" s="39" t="s">
        <v>185</v>
      </c>
      <c r="C30" s="10" t="s">
        <v>192</v>
      </c>
      <c r="D30" s="39" t="s">
        <v>193</v>
      </c>
      <c r="E30" s="39" t="s">
        <v>193</v>
      </c>
      <c r="F30" s="39" t="s">
        <v>194</v>
      </c>
      <c r="G30" s="41">
        <v>42827</v>
      </c>
      <c r="H30" s="39" t="s">
        <v>195</v>
      </c>
      <c r="I30" s="39" t="s">
        <v>196</v>
      </c>
      <c r="J30" s="41">
        <v>43451</v>
      </c>
      <c r="K30" s="41">
        <v>43451</v>
      </c>
      <c r="L30" s="13">
        <v>7</v>
      </c>
      <c r="M30" s="13">
        <v>6</v>
      </c>
      <c r="N30" s="13">
        <v>6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87"/>
      <c r="X30" s="136">
        <v>0</v>
      </c>
      <c r="Y30" s="330">
        <f>+SUM(Tabla134565[[#This Row],[FITO KGR. DECOMISADO]:[ACUI KGR. DECOMISADO]])</f>
        <v>0</v>
      </c>
      <c r="Z30" s="9">
        <f>+Tabla134565[[#This Row],[MARCAJES NEGATIVOS]]+Tabla134565[[#This Row],[MARCAJES POSITIVOS]]</f>
        <v>0</v>
      </c>
      <c r="AA30" s="9">
        <f>+Tabla134565[[#This Row],[MANEJADORES]]-Tabla134565[[#This Row],[EQUIPAJES MARCADOS  ]]</f>
        <v>0</v>
      </c>
      <c r="AB30" s="43"/>
      <c r="AC30" s="36"/>
      <c r="AD30" s="37"/>
      <c r="AE30" s="38"/>
      <c r="AF30" s="38"/>
    </row>
    <row r="31" spans="1:32" ht="114.75" customHeight="1" x14ac:dyDescent="0.25">
      <c r="A31" s="9" t="s">
        <v>34</v>
      </c>
      <c r="B31" s="9" t="s">
        <v>198</v>
      </c>
      <c r="C31" s="10" t="s">
        <v>199</v>
      </c>
      <c r="D31" s="9" t="s">
        <v>200</v>
      </c>
      <c r="E31" s="9" t="s">
        <v>200</v>
      </c>
      <c r="F31" s="9" t="s">
        <v>201</v>
      </c>
      <c r="G31" s="11">
        <v>43310</v>
      </c>
      <c r="H31" s="9" t="s">
        <v>202</v>
      </c>
      <c r="I31" s="9" t="s">
        <v>203</v>
      </c>
      <c r="J31" s="11">
        <v>44088</v>
      </c>
      <c r="K31" s="11">
        <v>44373</v>
      </c>
      <c r="L31" s="13">
        <v>6</v>
      </c>
      <c r="M31" s="13">
        <v>4</v>
      </c>
      <c r="N31" s="13">
        <v>3</v>
      </c>
      <c r="O31" s="136">
        <v>324</v>
      </c>
      <c r="P31" s="136">
        <v>224</v>
      </c>
      <c r="Q31" s="136">
        <v>100</v>
      </c>
      <c r="R31" s="136">
        <v>0</v>
      </c>
      <c r="S31" s="136">
        <v>321.54999999999995</v>
      </c>
      <c r="T31" s="136">
        <v>84.5</v>
      </c>
      <c r="U31" s="136">
        <v>0</v>
      </c>
      <c r="V31" s="136">
        <v>8</v>
      </c>
      <c r="W31" s="187">
        <v>0.97590361445783136</v>
      </c>
      <c r="X31" s="136">
        <v>332</v>
      </c>
      <c r="Y31" s="330">
        <f>+SUM(Tabla134565[[#This Row],[FITO KGR. DECOMISADO]:[ACUI KGR. DECOMISADO]])</f>
        <v>406.04999999999995</v>
      </c>
      <c r="Z31" s="9">
        <f>+Tabla134565[[#This Row],[MARCAJES NEGATIVOS]]+Tabla134565[[#This Row],[MARCAJES POSITIVOS]]</f>
        <v>332</v>
      </c>
      <c r="AA31" s="9">
        <f>+Tabla134565[[#This Row],[MANEJADORES]]-Tabla134565[[#This Row],[EQUIPAJES MARCADOS  ]]</f>
        <v>0</v>
      </c>
      <c r="AB31" s="19"/>
      <c r="AC31" s="56" t="s">
        <v>448</v>
      </c>
      <c r="AD31" s="166" t="s">
        <v>449</v>
      </c>
      <c r="AE31" s="22"/>
      <c r="AF31" s="22"/>
    </row>
    <row r="32" spans="1:32" ht="114.75" customHeight="1" x14ac:dyDescent="0.25">
      <c r="A32" s="39" t="s">
        <v>34</v>
      </c>
      <c r="B32" s="9" t="s">
        <v>198</v>
      </c>
      <c r="C32" s="10" t="s">
        <v>199</v>
      </c>
      <c r="D32" s="9" t="s">
        <v>205</v>
      </c>
      <c r="E32" s="9" t="s">
        <v>205</v>
      </c>
      <c r="F32" s="9" t="s">
        <v>159</v>
      </c>
      <c r="G32" s="11">
        <v>43879</v>
      </c>
      <c r="H32" s="9" t="s">
        <v>206</v>
      </c>
      <c r="I32" s="9" t="s">
        <v>207</v>
      </c>
      <c r="J32" s="11">
        <v>44403</v>
      </c>
      <c r="K32" s="11">
        <v>44403</v>
      </c>
      <c r="L32" s="13">
        <v>4</v>
      </c>
      <c r="M32" s="13">
        <v>3</v>
      </c>
      <c r="N32" s="13">
        <v>3</v>
      </c>
      <c r="O32" s="136">
        <v>647</v>
      </c>
      <c r="P32" s="136">
        <v>278</v>
      </c>
      <c r="Q32" s="136">
        <v>367</v>
      </c>
      <c r="R32" s="136">
        <v>2</v>
      </c>
      <c r="S32" s="136">
        <v>154.9</v>
      </c>
      <c r="T32" s="136">
        <v>44.49</v>
      </c>
      <c r="U32" s="136">
        <v>0</v>
      </c>
      <c r="V32" s="136">
        <v>55</v>
      </c>
      <c r="W32" s="187">
        <v>0.92165242165242167</v>
      </c>
      <c r="X32" s="136">
        <v>702</v>
      </c>
      <c r="Y32" s="330">
        <f>+SUM(Tabla134565[[#This Row],[FITO KGR. DECOMISADO]:[ACUI KGR. DECOMISADO]])</f>
        <v>199.39000000000001</v>
      </c>
      <c r="Z32" s="9">
        <f>+Tabla134565[[#This Row],[MARCAJES NEGATIVOS]]+Tabla134565[[#This Row],[MARCAJES POSITIVOS]]</f>
        <v>702</v>
      </c>
      <c r="AA32" s="9">
        <f>+Tabla134565[[#This Row],[MANEJADORES]]-Tabla134565[[#This Row],[EQUIPAJES MARCADOS  ]]</f>
        <v>0</v>
      </c>
      <c r="AB32" s="19"/>
      <c r="AC32" s="20"/>
      <c r="AD32" s="21"/>
      <c r="AE32" s="22"/>
      <c r="AF32" s="22"/>
    </row>
    <row r="33" spans="1:32" ht="114.75" customHeight="1" x14ac:dyDescent="0.25">
      <c r="A33" s="9" t="s">
        <v>34</v>
      </c>
      <c r="B33" s="9" t="s">
        <v>209</v>
      </c>
      <c r="C33" s="10" t="s">
        <v>210</v>
      </c>
      <c r="D33" s="9" t="s">
        <v>211</v>
      </c>
      <c r="E33" s="9" t="s">
        <v>211</v>
      </c>
      <c r="F33" s="9" t="s">
        <v>212</v>
      </c>
      <c r="G33" s="11">
        <v>42381</v>
      </c>
      <c r="H33" s="9" t="s">
        <v>213</v>
      </c>
      <c r="I33" s="9" t="s">
        <v>89</v>
      </c>
      <c r="J33" s="11">
        <v>42884</v>
      </c>
      <c r="K33" s="11">
        <v>42884</v>
      </c>
      <c r="L33" s="13">
        <v>8</v>
      </c>
      <c r="M33" s="13">
        <v>7</v>
      </c>
      <c r="N33" s="13">
        <v>7</v>
      </c>
      <c r="O33" s="136">
        <v>138</v>
      </c>
      <c r="P33" s="136">
        <v>63</v>
      </c>
      <c r="Q33" s="136">
        <v>75</v>
      </c>
      <c r="R33" s="136">
        <v>0</v>
      </c>
      <c r="S33" s="136">
        <v>42.849999999999994</v>
      </c>
      <c r="T33" s="136">
        <v>45.344999999999992</v>
      </c>
      <c r="U33" s="136">
        <v>0</v>
      </c>
      <c r="V33" s="136">
        <v>2</v>
      </c>
      <c r="W33" s="187">
        <v>0.98571428571428577</v>
      </c>
      <c r="X33" s="136">
        <v>140</v>
      </c>
      <c r="Y33" s="330">
        <f>+SUM(Tabla134565[[#This Row],[FITO KGR. DECOMISADO]:[ACUI KGR. DECOMISADO]])</f>
        <v>88.194999999999993</v>
      </c>
      <c r="Z33" s="9">
        <f>+Tabla134565[[#This Row],[MARCAJES NEGATIVOS]]+Tabla134565[[#This Row],[MARCAJES POSITIVOS]]</f>
        <v>140</v>
      </c>
      <c r="AA33" s="9">
        <f>+Tabla134565[[#This Row],[MANEJADORES]]-Tabla134565[[#This Row],[EQUIPAJES MARCADOS  ]]</f>
        <v>0</v>
      </c>
      <c r="AB33" s="19"/>
      <c r="AC33" s="20"/>
      <c r="AD33" s="21"/>
      <c r="AE33" s="22"/>
      <c r="AF33" s="22"/>
    </row>
    <row r="34" spans="1:32" ht="114.75" customHeight="1" x14ac:dyDescent="0.25">
      <c r="A34" s="39" t="s">
        <v>34</v>
      </c>
      <c r="B34" s="39" t="s">
        <v>209</v>
      </c>
      <c r="C34" s="10" t="s">
        <v>210</v>
      </c>
      <c r="D34" s="39" t="s">
        <v>215</v>
      </c>
      <c r="E34" s="39" t="s">
        <v>215</v>
      </c>
      <c r="F34" s="39" t="s">
        <v>73</v>
      </c>
      <c r="G34" s="41">
        <v>42278</v>
      </c>
      <c r="H34" s="39" t="s">
        <v>216</v>
      </c>
      <c r="I34" s="39" t="s">
        <v>207</v>
      </c>
      <c r="J34" s="41">
        <v>43612</v>
      </c>
      <c r="K34" s="41">
        <v>43612</v>
      </c>
      <c r="L34" s="13">
        <v>9</v>
      </c>
      <c r="M34" s="13">
        <v>5</v>
      </c>
      <c r="N34" s="13">
        <v>5</v>
      </c>
      <c r="O34" s="136">
        <v>99</v>
      </c>
      <c r="P34" s="136">
        <v>54</v>
      </c>
      <c r="Q34" s="136">
        <v>45</v>
      </c>
      <c r="R34" s="136">
        <v>0</v>
      </c>
      <c r="S34" s="136">
        <v>41.924999999999997</v>
      </c>
      <c r="T34" s="136">
        <v>36.33</v>
      </c>
      <c r="U34" s="136">
        <v>0</v>
      </c>
      <c r="V34" s="136">
        <v>0</v>
      </c>
      <c r="W34" s="187">
        <v>1</v>
      </c>
      <c r="X34" s="136">
        <v>99</v>
      </c>
      <c r="Y34" s="330">
        <f>+SUM(Tabla134565[[#This Row],[FITO KGR. DECOMISADO]:[ACUI KGR. DECOMISADO]])</f>
        <v>78.254999999999995</v>
      </c>
      <c r="Z34" s="9">
        <f>+Tabla134565[[#This Row],[MARCAJES NEGATIVOS]]+Tabla134565[[#This Row],[MARCAJES POSITIVOS]]</f>
        <v>99</v>
      </c>
      <c r="AA34" s="9">
        <f>+Tabla134565[[#This Row],[MANEJADORES]]-Tabla134565[[#This Row],[EQUIPAJES MARCADOS  ]]</f>
        <v>0</v>
      </c>
      <c r="AB34" s="43"/>
      <c r="AC34" s="36"/>
      <c r="AD34" s="37"/>
      <c r="AE34" s="38"/>
      <c r="AF34" s="38"/>
    </row>
    <row r="35" spans="1:32" ht="114.75" customHeight="1" x14ac:dyDescent="0.25">
      <c r="A35" s="9" t="s">
        <v>34</v>
      </c>
      <c r="B35" s="39" t="s">
        <v>218</v>
      </c>
      <c r="C35" s="10" t="s">
        <v>218</v>
      </c>
      <c r="D35" s="39" t="s">
        <v>219</v>
      </c>
      <c r="E35" s="39" t="s">
        <v>219</v>
      </c>
      <c r="F35" s="39" t="s">
        <v>212</v>
      </c>
      <c r="G35" s="41">
        <v>42533</v>
      </c>
      <c r="H35" s="39" t="s">
        <v>220</v>
      </c>
      <c r="I35" s="39" t="s">
        <v>55</v>
      </c>
      <c r="J35" s="41">
        <v>42881</v>
      </c>
      <c r="K35" s="41">
        <v>42881</v>
      </c>
      <c r="L35" s="13">
        <v>8</v>
      </c>
      <c r="M35" s="13">
        <v>7</v>
      </c>
      <c r="N35" s="13">
        <v>7</v>
      </c>
      <c r="O35" s="136">
        <v>499</v>
      </c>
      <c r="P35" s="136">
        <v>215</v>
      </c>
      <c r="Q35" s="136">
        <v>284</v>
      </c>
      <c r="R35" s="136">
        <v>0</v>
      </c>
      <c r="S35" s="136">
        <v>58.8</v>
      </c>
      <c r="T35" s="136">
        <v>113.5</v>
      </c>
      <c r="U35" s="136">
        <v>0</v>
      </c>
      <c r="V35" s="136">
        <v>2</v>
      </c>
      <c r="W35" s="187">
        <v>0.99600798403193613</v>
      </c>
      <c r="X35" s="136">
        <v>501</v>
      </c>
      <c r="Y35" s="330">
        <f>+SUM(Tabla134565[[#This Row],[FITO KGR. DECOMISADO]:[ACUI KGR. DECOMISADO]])</f>
        <v>172.3</v>
      </c>
      <c r="Z35" s="9">
        <f>+Tabla134565[[#This Row],[MARCAJES NEGATIVOS]]+Tabla134565[[#This Row],[MARCAJES POSITIVOS]]</f>
        <v>501</v>
      </c>
      <c r="AA35" s="9">
        <f>+Tabla134565[[#This Row],[MANEJADORES]]-Tabla134565[[#This Row],[EQUIPAJES MARCADOS  ]]</f>
        <v>0</v>
      </c>
      <c r="AB35" s="43" t="s">
        <v>222</v>
      </c>
      <c r="AC35" s="36"/>
      <c r="AD35" s="37"/>
      <c r="AE35" s="38"/>
      <c r="AF35" s="38"/>
    </row>
    <row r="36" spans="1:32" ht="114.75" customHeight="1" x14ac:dyDescent="0.25">
      <c r="A36" s="39" t="s">
        <v>34</v>
      </c>
      <c r="B36" s="9" t="s">
        <v>223</v>
      </c>
      <c r="C36" s="60" t="s">
        <v>224</v>
      </c>
      <c r="D36" s="9" t="s">
        <v>225</v>
      </c>
      <c r="E36" s="9" t="s">
        <v>225</v>
      </c>
      <c r="F36" s="9" t="s">
        <v>212</v>
      </c>
      <c r="G36" s="11">
        <v>42020</v>
      </c>
      <c r="H36" s="9" t="s">
        <v>226</v>
      </c>
      <c r="I36" s="9" t="s">
        <v>196</v>
      </c>
      <c r="J36" s="11">
        <v>42884</v>
      </c>
      <c r="K36" s="11">
        <v>42884</v>
      </c>
      <c r="L36" s="13">
        <v>9</v>
      </c>
      <c r="M36" s="13">
        <v>7</v>
      </c>
      <c r="N36" s="13">
        <v>7</v>
      </c>
      <c r="O36" s="136">
        <v>122</v>
      </c>
      <c r="P36" s="136">
        <v>58</v>
      </c>
      <c r="Q36" s="136">
        <v>64</v>
      </c>
      <c r="R36" s="136">
        <v>0</v>
      </c>
      <c r="S36" s="136">
        <v>23.290000000000003</v>
      </c>
      <c r="T36" s="136">
        <v>35.963999999999999</v>
      </c>
      <c r="U36" s="136">
        <v>0</v>
      </c>
      <c r="V36" s="136">
        <v>1</v>
      </c>
      <c r="W36" s="187">
        <v>0.99186991869918695</v>
      </c>
      <c r="X36" s="136">
        <v>123</v>
      </c>
      <c r="Y36" s="330">
        <f>+SUM(Tabla134565[[#This Row],[FITO KGR. DECOMISADO]:[ACUI KGR. DECOMISADO]])</f>
        <v>59.254000000000005</v>
      </c>
      <c r="Z36" s="9">
        <f>+Tabla134565[[#This Row],[MARCAJES NEGATIVOS]]+Tabla134565[[#This Row],[MARCAJES POSITIVOS]]</f>
        <v>123</v>
      </c>
      <c r="AA36" s="9">
        <f>+Tabla134565[[#This Row],[MANEJADORES]]-Tabla134565[[#This Row],[EQUIPAJES MARCADOS  ]]</f>
        <v>0</v>
      </c>
      <c r="AB36" s="19"/>
      <c r="AC36" s="20"/>
      <c r="AD36" s="21"/>
      <c r="AE36" s="22"/>
      <c r="AF36" s="22"/>
    </row>
    <row r="37" spans="1:32" ht="114.75" customHeight="1" x14ac:dyDescent="0.25">
      <c r="A37" s="9" t="s">
        <v>34</v>
      </c>
      <c r="B37" s="39" t="s">
        <v>228</v>
      </c>
      <c r="C37" s="24" t="s">
        <v>229</v>
      </c>
      <c r="D37" s="61" t="s">
        <v>181</v>
      </c>
      <c r="E37" s="40" t="s">
        <v>181</v>
      </c>
      <c r="F37" s="39" t="s">
        <v>230</v>
      </c>
      <c r="G37" s="41">
        <v>41092</v>
      </c>
      <c r="H37" s="39" t="s">
        <v>183</v>
      </c>
      <c r="I37" s="39" t="s">
        <v>121</v>
      </c>
      <c r="J37" s="41">
        <v>42037</v>
      </c>
      <c r="K37" s="41">
        <v>42282</v>
      </c>
      <c r="L37" s="13">
        <v>12</v>
      </c>
      <c r="M37" s="13">
        <v>9</v>
      </c>
      <c r="N37" s="13">
        <v>9</v>
      </c>
      <c r="O37" s="136">
        <v>0</v>
      </c>
      <c r="P37" s="136">
        <v>0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87"/>
      <c r="X37" s="136">
        <v>0</v>
      </c>
      <c r="Y37" s="330">
        <f>+SUM(Tabla134565[[#This Row],[FITO KGR. DECOMISADO]:[ACUI KGR. DECOMISADO]])</f>
        <v>0</v>
      </c>
      <c r="Z37" s="9">
        <f>+Tabla134565[[#This Row],[MARCAJES NEGATIVOS]]+Tabla134565[[#This Row],[MARCAJES POSITIVOS]]</f>
        <v>0</v>
      </c>
      <c r="AA37" s="9">
        <f>+Tabla134565[[#This Row],[MANEJADORES]]-Tabla134565[[#This Row],[EQUIPAJES MARCADOS  ]]</f>
        <v>0</v>
      </c>
      <c r="AB37" s="55" t="s">
        <v>450</v>
      </c>
      <c r="AC37" s="36"/>
      <c r="AD37" s="37"/>
      <c r="AE37" s="38"/>
      <c r="AF37" s="38"/>
    </row>
    <row r="38" spans="1:32" ht="114.75" customHeight="1" x14ac:dyDescent="0.25">
      <c r="A38" s="9" t="s">
        <v>34</v>
      </c>
      <c r="B38" s="9" t="s">
        <v>228</v>
      </c>
      <c r="C38" s="24" t="s">
        <v>229</v>
      </c>
      <c r="D38" s="9" t="s">
        <v>232</v>
      </c>
      <c r="E38" s="9" t="s">
        <v>232</v>
      </c>
      <c r="F38" s="9" t="s">
        <v>137</v>
      </c>
      <c r="G38" s="11">
        <v>42504</v>
      </c>
      <c r="H38" s="9" t="s">
        <v>233</v>
      </c>
      <c r="I38" s="9" t="s">
        <v>127</v>
      </c>
      <c r="J38" s="11">
        <v>43367</v>
      </c>
      <c r="K38" s="11">
        <v>43367</v>
      </c>
      <c r="L38" s="13">
        <v>8</v>
      </c>
      <c r="M38" s="13">
        <v>6</v>
      </c>
      <c r="N38" s="13">
        <v>6</v>
      </c>
      <c r="O38" s="136">
        <v>417</v>
      </c>
      <c r="P38" s="136">
        <v>100</v>
      </c>
      <c r="Q38" s="136">
        <v>314</v>
      </c>
      <c r="R38" s="136">
        <v>1</v>
      </c>
      <c r="S38" s="136">
        <v>34.42</v>
      </c>
      <c r="T38" s="136">
        <v>190.76399999999998</v>
      </c>
      <c r="U38" s="136">
        <v>2.75</v>
      </c>
      <c r="V38" s="136">
        <v>22</v>
      </c>
      <c r="W38" s="187">
        <v>0.94988610478359914</v>
      </c>
      <c r="X38" s="136">
        <v>439</v>
      </c>
      <c r="Y38" s="330">
        <f>+SUM(Tabla134565[[#This Row],[FITO KGR. DECOMISADO]:[ACUI KGR. DECOMISADO]])</f>
        <v>227.93399999999997</v>
      </c>
      <c r="Z38" s="9">
        <f>+Tabla134565[[#This Row],[MARCAJES NEGATIVOS]]+Tabla134565[[#This Row],[MARCAJES POSITIVOS]]</f>
        <v>439</v>
      </c>
      <c r="AA38" s="9">
        <f>+Tabla134565[[#This Row],[MANEJADORES]]-Tabla134565[[#This Row],[EQUIPAJES MARCADOS  ]]</f>
        <v>0</v>
      </c>
      <c r="AB38" s="19"/>
      <c r="AC38" s="20"/>
      <c r="AD38" s="21"/>
      <c r="AE38" s="22"/>
      <c r="AF38" s="22"/>
    </row>
    <row r="39" spans="1:32" ht="114.75" customHeight="1" x14ac:dyDescent="0.25">
      <c r="A39" s="23" t="s">
        <v>34</v>
      </c>
      <c r="B39" s="23" t="s">
        <v>228</v>
      </c>
      <c r="C39" s="24" t="s">
        <v>229</v>
      </c>
      <c r="D39" s="23" t="s">
        <v>235</v>
      </c>
      <c r="E39" s="25"/>
      <c r="F39" s="23" t="s">
        <v>46</v>
      </c>
      <c r="G39" s="27">
        <v>43711</v>
      </c>
      <c r="H39" s="28" t="s">
        <v>236</v>
      </c>
      <c r="I39" s="28" t="s">
        <v>237</v>
      </c>
      <c r="J39" s="27">
        <v>44807</v>
      </c>
      <c r="K39" s="27">
        <v>44900</v>
      </c>
      <c r="L39" s="13">
        <v>5</v>
      </c>
      <c r="M39" s="13">
        <v>2</v>
      </c>
      <c r="N39" s="13">
        <v>2</v>
      </c>
      <c r="O39" s="136">
        <v>422</v>
      </c>
      <c r="P39" s="136">
        <v>52</v>
      </c>
      <c r="Q39" s="136">
        <v>370</v>
      </c>
      <c r="R39" s="136">
        <v>0</v>
      </c>
      <c r="S39" s="136">
        <v>16.18</v>
      </c>
      <c r="T39" s="136">
        <v>189.58800000000005</v>
      </c>
      <c r="U39" s="136">
        <v>0</v>
      </c>
      <c r="V39" s="136">
        <v>69</v>
      </c>
      <c r="W39" s="187">
        <v>0.85947046843177188</v>
      </c>
      <c r="X39" s="136">
        <v>491</v>
      </c>
      <c r="Y39" s="330">
        <f>+SUM(Tabla134565[[#This Row],[FITO KGR. DECOMISADO]:[ACUI KGR. DECOMISADO]])</f>
        <v>205.76800000000006</v>
      </c>
      <c r="Z39" s="9">
        <f>+Tabla134565[[#This Row],[MARCAJES NEGATIVOS]]+Tabla134565[[#This Row],[MARCAJES POSITIVOS]]</f>
        <v>491</v>
      </c>
      <c r="AA39" s="9">
        <f>+Tabla134565[[#This Row],[MANEJADORES]]-Tabla134565[[#This Row],[EQUIPAJES MARCADOS  ]]</f>
        <v>0</v>
      </c>
      <c r="AB39" s="35"/>
      <c r="AC39" s="36"/>
      <c r="AD39" s="37"/>
      <c r="AE39" s="38"/>
      <c r="AF39" s="38"/>
    </row>
    <row r="40" spans="1:32" ht="114.75" customHeight="1" x14ac:dyDescent="0.25">
      <c r="A40" s="39" t="s">
        <v>34</v>
      </c>
      <c r="B40" s="9" t="s">
        <v>228</v>
      </c>
      <c r="C40" s="24" t="s">
        <v>239</v>
      </c>
      <c r="D40" s="9" t="s">
        <v>240</v>
      </c>
      <c r="E40" s="9" t="s">
        <v>240</v>
      </c>
      <c r="F40" s="9" t="s">
        <v>241</v>
      </c>
      <c r="G40" s="11">
        <v>41275</v>
      </c>
      <c r="H40" s="9" t="s">
        <v>242</v>
      </c>
      <c r="I40" s="9" t="s">
        <v>55</v>
      </c>
      <c r="J40" s="11">
        <v>41624</v>
      </c>
      <c r="K40" s="11">
        <v>44138</v>
      </c>
      <c r="L40" s="13">
        <v>11</v>
      </c>
      <c r="M40" s="13">
        <v>11</v>
      </c>
      <c r="N40" s="13">
        <v>4</v>
      </c>
      <c r="O40" s="136">
        <v>447</v>
      </c>
      <c r="P40" s="136">
        <v>298</v>
      </c>
      <c r="Q40" s="136">
        <v>149</v>
      </c>
      <c r="R40" s="136">
        <v>0</v>
      </c>
      <c r="S40" s="136">
        <v>511.83600000000007</v>
      </c>
      <c r="T40" s="136">
        <v>176.27700000000002</v>
      </c>
      <c r="U40" s="136">
        <v>0</v>
      </c>
      <c r="V40" s="136">
        <v>0</v>
      </c>
      <c r="W40" s="187">
        <v>1</v>
      </c>
      <c r="X40" s="136">
        <v>447</v>
      </c>
      <c r="Y40" s="330">
        <f>+SUM(Tabla134565[[#This Row],[FITO KGR. DECOMISADO]:[ACUI KGR. DECOMISADO]])</f>
        <v>688.11300000000006</v>
      </c>
      <c r="Z40" s="9">
        <f>+Tabla134565[[#This Row],[MARCAJES NEGATIVOS]]+Tabla134565[[#This Row],[MARCAJES POSITIVOS]]</f>
        <v>447</v>
      </c>
      <c r="AA40" s="9">
        <f>+Tabla134565[[#This Row],[MANEJADORES]]-Tabla134565[[#This Row],[EQUIPAJES MARCADOS  ]]</f>
        <v>0</v>
      </c>
      <c r="AB40" s="19" t="s">
        <v>244</v>
      </c>
      <c r="AC40" s="20"/>
      <c r="AD40" s="21"/>
      <c r="AE40" s="22"/>
      <c r="AF40" s="22"/>
    </row>
    <row r="41" spans="1:32" ht="114.75" customHeight="1" x14ac:dyDescent="0.25">
      <c r="A41" s="9" t="s">
        <v>34</v>
      </c>
      <c r="B41" s="39" t="s">
        <v>228</v>
      </c>
      <c r="C41" s="24" t="s">
        <v>239</v>
      </c>
      <c r="D41" s="39" t="s">
        <v>245</v>
      </c>
      <c r="E41" s="39" t="s">
        <v>245</v>
      </c>
      <c r="F41" s="39" t="s">
        <v>246</v>
      </c>
      <c r="G41" s="41">
        <v>42780</v>
      </c>
      <c r="H41" s="39" t="s">
        <v>247</v>
      </c>
      <c r="I41" s="39" t="s">
        <v>127</v>
      </c>
      <c r="J41" s="41">
        <v>43773</v>
      </c>
      <c r="K41" s="41">
        <v>43773</v>
      </c>
      <c r="L41" s="13">
        <v>7</v>
      </c>
      <c r="M41" s="13">
        <v>5</v>
      </c>
      <c r="N41" s="13">
        <v>5</v>
      </c>
      <c r="O41" s="136">
        <v>499</v>
      </c>
      <c r="P41" s="136">
        <v>271</v>
      </c>
      <c r="Q41" s="136">
        <v>228</v>
      </c>
      <c r="R41" s="136">
        <v>0</v>
      </c>
      <c r="S41" s="136">
        <v>545.64499999999998</v>
      </c>
      <c r="T41" s="136">
        <v>346.75</v>
      </c>
      <c r="U41" s="136">
        <v>0</v>
      </c>
      <c r="V41" s="136">
        <v>0</v>
      </c>
      <c r="W41" s="187">
        <v>1</v>
      </c>
      <c r="X41" s="136">
        <v>499</v>
      </c>
      <c r="Y41" s="330">
        <f>+SUM(Tabla134565[[#This Row],[FITO KGR. DECOMISADO]:[ACUI KGR. DECOMISADO]])</f>
        <v>892.39499999999998</v>
      </c>
      <c r="Z41" s="9">
        <f>+Tabla134565[[#This Row],[MARCAJES NEGATIVOS]]+Tabla134565[[#This Row],[MARCAJES POSITIVOS]]</f>
        <v>499</v>
      </c>
      <c r="AA41" s="9">
        <f>+Tabla134565[[#This Row],[MANEJADORES]]-Tabla134565[[#This Row],[EQUIPAJES MARCADOS  ]]</f>
        <v>0</v>
      </c>
      <c r="AB41" s="43" t="s">
        <v>451</v>
      </c>
      <c r="AC41" s="36"/>
      <c r="AD41" s="37"/>
      <c r="AE41" s="38"/>
      <c r="AF41" s="38"/>
    </row>
    <row r="42" spans="1:32" ht="114.75" customHeight="1" x14ac:dyDescent="0.25">
      <c r="A42" s="39" t="s">
        <v>34</v>
      </c>
      <c r="B42" s="39" t="s">
        <v>228</v>
      </c>
      <c r="C42" s="24" t="s">
        <v>239</v>
      </c>
      <c r="D42" s="39" t="s">
        <v>249</v>
      </c>
      <c r="E42" s="39" t="s">
        <v>249</v>
      </c>
      <c r="F42" s="39" t="s">
        <v>250</v>
      </c>
      <c r="G42" s="41">
        <v>43250</v>
      </c>
      <c r="H42" s="39" t="s">
        <v>251</v>
      </c>
      <c r="I42" s="39" t="s">
        <v>133</v>
      </c>
      <c r="J42" s="41">
        <v>44067</v>
      </c>
      <c r="K42" s="41">
        <v>44067</v>
      </c>
      <c r="L42" s="13">
        <v>6</v>
      </c>
      <c r="M42" s="13">
        <v>4</v>
      </c>
      <c r="N42" s="13">
        <v>4</v>
      </c>
      <c r="O42" s="136">
        <v>0</v>
      </c>
      <c r="P42" s="136">
        <v>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87"/>
      <c r="X42" s="136">
        <v>0</v>
      </c>
      <c r="Y42" s="330">
        <f>+SUM(Tabla134565[[#This Row],[FITO KGR. DECOMISADO]:[ACUI KGR. DECOMISADO]])</f>
        <v>0</v>
      </c>
      <c r="Z42" s="9">
        <f>+Tabla134565[[#This Row],[MARCAJES NEGATIVOS]]+Tabla134565[[#This Row],[MARCAJES POSITIVOS]]</f>
        <v>0</v>
      </c>
      <c r="AA42" s="9">
        <f>+Tabla134565[[#This Row],[MANEJADORES]]-Tabla134565[[#This Row],[EQUIPAJES MARCADOS  ]]</f>
        <v>0</v>
      </c>
      <c r="AB42" s="167" t="s">
        <v>452</v>
      </c>
      <c r="AC42" s="36"/>
      <c r="AD42" s="37"/>
      <c r="AE42" s="38"/>
      <c r="AF42" s="38"/>
    </row>
    <row r="43" spans="1:32" ht="114.75" customHeight="1" x14ac:dyDescent="0.25">
      <c r="A43" s="9" t="s">
        <v>34</v>
      </c>
      <c r="B43" s="39" t="s">
        <v>253</v>
      </c>
      <c r="C43" s="10" t="s">
        <v>254</v>
      </c>
      <c r="D43" s="39" t="s">
        <v>255</v>
      </c>
      <c r="E43" s="40" t="s">
        <v>255</v>
      </c>
      <c r="F43" s="39" t="s">
        <v>256</v>
      </c>
      <c r="G43" s="41">
        <v>41579</v>
      </c>
      <c r="H43" s="39" t="s">
        <v>257</v>
      </c>
      <c r="I43" s="39" t="s">
        <v>55</v>
      </c>
      <c r="J43" s="41">
        <v>42198</v>
      </c>
      <c r="K43" s="41">
        <v>44098</v>
      </c>
      <c r="L43" s="13">
        <v>11</v>
      </c>
      <c r="M43" s="13">
        <v>9</v>
      </c>
      <c r="N43" s="13">
        <v>4</v>
      </c>
      <c r="O43" s="136">
        <v>125</v>
      </c>
      <c r="P43" s="136">
        <v>81</v>
      </c>
      <c r="Q43" s="136">
        <v>44</v>
      </c>
      <c r="R43" s="136">
        <v>0</v>
      </c>
      <c r="S43" s="136">
        <v>66.900000000000006</v>
      </c>
      <c r="T43" s="136">
        <v>48.599999999999994</v>
      </c>
      <c r="U43" s="136">
        <v>0</v>
      </c>
      <c r="V43" s="136">
        <v>0</v>
      </c>
      <c r="W43" s="187">
        <v>1</v>
      </c>
      <c r="X43" s="136">
        <v>125</v>
      </c>
      <c r="Y43" s="330">
        <f>+SUM(Tabla134565[[#This Row],[FITO KGR. DECOMISADO]:[ACUI KGR. DECOMISADO]])</f>
        <v>115.5</v>
      </c>
      <c r="Z43" s="9">
        <f>+Tabla134565[[#This Row],[MARCAJES NEGATIVOS]]+Tabla134565[[#This Row],[MARCAJES POSITIVOS]]</f>
        <v>125</v>
      </c>
      <c r="AA43" s="9">
        <f>+Tabla134565[[#This Row],[MANEJADORES]]-Tabla134565[[#This Row],[EQUIPAJES MARCADOS  ]]</f>
        <v>0</v>
      </c>
      <c r="AB43" s="43"/>
      <c r="AC43" s="36"/>
      <c r="AD43" s="37"/>
      <c r="AE43" s="38"/>
      <c r="AF43" s="38"/>
    </row>
    <row r="44" spans="1:32" ht="114.75" customHeight="1" x14ac:dyDescent="0.25">
      <c r="A44" s="39" t="s">
        <v>34</v>
      </c>
      <c r="B44" s="9" t="s">
        <v>259</v>
      </c>
      <c r="C44" s="60" t="s">
        <v>260</v>
      </c>
      <c r="D44" s="9" t="s">
        <v>261</v>
      </c>
      <c r="E44" s="9" t="s">
        <v>261</v>
      </c>
      <c r="F44" s="9" t="s">
        <v>194</v>
      </c>
      <c r="G44" s="11">
        <v>42647</v>
      </c>
      <c r="H44" s="9" t="s">
        <v>262</v>
      </c>
      <c r="I44" s="9" t="s">
        <v>263</v>
      </c>
      <c r="J44" s="11">
        <v>43451</v>
      </c>
      <c r="K44" s="11">
        <v>43451</v>
      </c>
      <c r="L44" s="13">
        <v>8</v>
      </c>
      <c r="M44" s="13">
        <v>6</v>
      </c>
      <c r="N44" s="13">
        <v>6</v>
      </c>
      <c r="O44" s="136">
        <v>1570</v>
      </c>
      <c r="P44" s="136">
        <v>591</v>
      </c>
      <c r="Q44" s="136">
        <v>976</v>
      </c>
      <c r="R44" s="136">
        <v>3</v>
      </c>
      <c r="S44" s="136">
        <v>0</v>
      </c>
      <c r="T44" s="136">
        <v>336.3887974000001</v>
      </c>
      <c r="U44" s="136">
        <v>0</v>
      </c>
      <c r="V44" s="136">
        <v>0</v>
      </c>
      <c r="W44" s="187">
        <v>1</v>
      </c>
      <c r="X44" s="136">
        <v>1570</v>
      </c>
      <c r="Y44" s="330">
        <f>+SUM(Tabla134565[[#This Row],[FITO KGR. DECOMISADO]:[ACUI KGR. DECOMISADO]])</f>
        <v>336.3887974000001</v>
      </c>
      <c r="Z44" s="9">
        <f>+Tabla134565[[#This Row],[MARCAJES NEGATIVOS]]+Tabla134565[[#This Row],[MARCAJES POSITIVOS]]</f>
        <v>1570</v>
      </c>
      <c r="AA44" s="9">
        <f>+Tabla134565[[#This Row],[MANEJADORES]]-Tabla134565[[#This Row],[EQUIPAJES MARCADOS  ]]</f>
        <v>0</v>
      </c>
      <c r="AB44" s="19"/>
      <c r="AC44" s="20"/>
      <c r="AD44" s="21"/>
      <c r="AE44" s="22"/>
      <c r="AF44" s="22"/>
    </row>
    <row r="45" spans="1:32" ht="114.75" customHeight="1" x14ac:dyDescent="0.25">
      <c r="A45" s="39" t="s">
        <v>34</v>
      </c>
      <c r="B45" s="39" t="s">
        <v>259</v>
      </c>
      <c r="C45" s="52" t="s">
        <v>260</v>
      </c>
      <c r="D45" s="39" t="s">
        <v>265</v>
      </c>
      <c r="E45" s="39" t="s">
        <v>265</v>
      </c>
      <c r="F45" s="39" t="s">
        <v>152</v>
      </c>
      <c r="G45" s="41">
        <v>44056</v>
      </c>
      <c r="H45" s="39" t="s">
        <v>266</v>
      </c>
      <c r="I45" s="39" t="s">
        <v>55</v>
      </c>
      <c r="J45" s="41">
        <v>44515</v>
      </c>
      <c r="K45" s="41">
        <v>44515</v>
      </c>
      <c r="L45" s="13">
        <v>4</v>
      </c>
      <c r="M45" s="13">
        <v>3</v>
      </c>
      <c r="N45" s="13">
        <v>3</v>
      </c>
      <c r="O45" s="136">
        <v>91</v>
      </c>
      <c r="P45" s="136">
        <v>22</v>
      </c>
      <c r="Q45" s="136">
        <v>66</v>
      </c>
      <c r="R45" s="136">
        <v>3</v>
      </c>
      <c r="S45" s="136">
        <v>4.1500000000000004</v>
      </c>
      <c r="T45" s="136">
        <v>28.01</v>
      </c>
      <c r="U45" s="136">
        <v>0.47</v>
      </c>
      <c r="V45" s="136">
        <v>27</v>
      </c>
      <c r="W45" s="187">
        <v>0.77118644067796616</v>
      </c>
      <c r="X45" s="136">
        <v>118</v>
      </c>
      <c r="Y45" s="330">
        <f>+SUM(Tabla134565[[#This Row],[FITO KGR. DECOMISADO]:[ACUI KGR. DECOMISADO]])</f>
        <v>32.630000000000003</v>
      </c>
      <c r="Z45" s="9">
        <f>+Tabla134565[[#This Row],[MARCAJES NEGATIVOS]]+Tabla134565[[#This Row],[MARCAJES POSITIVOS]]</f>
        <v>118</v>
      </c>
      <c r="AA45" s="9">
        <f>+Tabla134565[[#This Row],[MANEJADORES]]-Tabla134565[[#This Row],[EQUIPAJES MARCADOS  ]]</f>
        <v>0</v>
      </c>
      <c r="AB45" s="43"/>
      <c r="AC45" s="36"/>
      <c r="AD45" s="37"/>
      <c r="AE45" s="38"/>
      <c r="AF45" s="38"/>
    </row>
    <row r="46" spans="1:32" ht="114.75" customHeight="1" x14ac:dyDescent="0.25">
      <c r="A46" s="39" t="s">
        <v>34</v>
      </c>
      <c r="B46" s="39" t="s">
        <v>268</v>
      </c>
      <c r="C46" s="52" t="s">
        <v>269</v>
      </c>
      <c r="D46" s="39" t="s">
        <v>270</v>
      </c>
      <c r="E46" s="39" t="s">
        <v>270</v>
      </c>
      <c r="F46" s="39" t="s">
        <v>271</v>
      </c>
      <c r="G46" s="41">
        <v>42955</v>
      </c>
      <c r="H46" s="39" t="s">
        <v>272</v>
      </c>
      <c r="I46" s="39" t="s">
        <v>127</v>
      </c>
      <c r="J46" s="41">
        <v>43773</v>
      </c>
      <c r="K46" s="41">
        <v>44088</v>
      </c>
      <c r="L46" s="13">
        <v>7</v>
      </c>
      <c r="M46" s="13">
        <v>5</v>
      </c>
      <c r="N46" s="13">
        <v>4</v>
      </c>
      <c r="O46" s="136">
        <v>401</v>
      </c>
      <c r="P46" s="136">
        <v>207</v>
      </c>
      <c r="Q46" s="136">
        <v>194</v>
      </c>
      <c r="R46" s="136">
        <v>0</v>
      </c>
      <c r="S46" s="136">
        <v>56.73</v>
      </c>
      <c r="T46" s="136">
        <v>51.600000000000009</v>
      </c>
      <c r="U46" s="136">
        <v>0</v>
      </c>
      <c r="V46" s="136">
        <v>31</v>
      </c>
      <c r="W46" s="187">
        <v>0.9282407407407407</v>
      </c>
      <c r="X46" s="136">
        <v>432</v>
      </c>
      <c r="Y46" s="330">
        <f>+SUM(Tabla134565[[#This Row],[FITO KGR. DECOMISADO]:[ACUI KGR. DECOMISADO]])</f>
        <v>108.33000000000001</v>
      </c>
      <c r="Z46" s="9">
        <f>+Tabla134565[[#This Row],[MARCAJES NEGATIVOS]]+Tabla134565[[#This Row],[MARCAJES POSITIVOS]]</f>
        <v>432</v>
      </c>
      <c r="AA46" s="9">
        <f>+Tabla134565[[#This Row],[MANEJADORES]]-Tabla134565[[#This Row],[EQUIPAJES MARCADOS  ]]</f>
        <v>0</v>
      </c>
      <c r="AB46" s="43"/>
      <c r="AC46" s="36"/>
      <c r="AD46" s="37"/>
      <c r="AE46" s="38"/>
      <c r="AF46" s="38"/>
    </row>
    <row r="47" spans="1:32" ht="114.75" customHeight="1" x14ac:dyDescent="0.25">
      <c r="A47" s="64" t="s">
        <v>34</v>
      </c>
      <c r="B47" s="64" t="s">
        <v>268</v>
      </c>
      <c r="C47" s="49" t="s">
        <v>269</v>
      </c>
      <c r="D47" s="64" t="s">
        <v>274</v>
      </c>
      <c r="E47" s="25"/>
      <c r="F47" s="64" t="s">
        <v>275</v>
      </c>
      <c r="G47" s="65">
        <v>42827</v>
      </c>
      <c r="H47" s="39" t="s">
        <v>195</v>
      </c>
      <c r="I47" s="39" t="s">
        <v>196</v>
      </c>
      <c r="J47" s="41">
        <v>43451</v>
      </c>
      <c r="K47" s="41">
        <v>44900</v>
      </c>
      <c r="L47" s="13">
        <v>7</v>
      </c>
      <c r="M47" s="13">
        <v>6</v>
      </c>
      <c r="N47" s="13">
        <v>2</v>
      </c>
      <c r="O47" s="136">
        <v>267</v>
      </c>
      <c r="P47" s="136">
        <v>179</v>
      </c>
      <c r="Q47" s="136">
        <v>88</v>
      </c>
      <c r="R47" s="136">
        <v>0</v>
      </c>
      <c r="S47" s="136">
        <v>72.94</v>
      </c>
      <c r="T47" s="136">
        <v>126.64499999999998</v>
      </c>
      <c r="U47" s="136">
        <v>0</v>
      </c>
      <c r="V47" s="136">
        <v>0</v>
      </c>
      <c r="W47" s="187">
        <v>1</v>
      </c>
      <c r="X47" s="136">
        <v>267</v>
      </c>
      <c r="Y47" s="330">
        <f>+SUM(Tabla134565[[#This Row],[FITO KGR. DECOMISADO]:[ACUI KGR. DECOMISADO]])</f>
        <v>199.58499999999998</v>
      </c>
      <c r="Z47" s="9">
        <f>+Tabla134565[[#This Row],[MARCAJES NEGATIVOS]]+Tabla134565[[#This Row],[MARCAJES POSITIVOS]]</f>
        <v>267</v>
      </c>
      <c r="AA47" s="9">
        <f>+Tabla134565[[#This Row],[MANEJADORES]]-Tabla134565[[#This Row],[EQUIPAJES MARCADOS  ]]</f>
        <v>0</v>
      </c>
      <c r="AB47" s="35"/>
      <c r="AC47" s="36"/>
      <c r="AD47" s="37"/>
      <c r="AE47" s="38"/>
      <c r="AF47" s="38"/>
    </row>
    <row r="48" spans="1:32" ht="114.75" customHeight="1" x14ac:dyDescent="0.25">
      <c r="A48" s="9" t="s">
        <v>34</v>
      </c>
      <c r="B48" s="9" t="s">
        <v>277</v>
      </c>
      <c r="C48" s="10" t="s">
        <v>278</v>
      </c>
      <c r="D48" s="9" t="s">
        <v>279</v>
      </c>
      <c r="E48" s="9" t="s">
        <v>279</v>
      </c>
      <c r="F48" s="9" t="s">
        <v>188</v>
      </c>
      <c r="G48" s="11">
        <v>41395</v>
      </c>
      <c r="H48" s="9" t="s">
        <v>280</v>
      </c>
      <c r="I48" s="9" t="s">
        <v>55</v>
      </c>
      <c r="J48" s="11">
        <v>42723</v>
      </c>
      <c r="K48" s="11">
        <v>42723</v>
      </c>
      <c r="L48" s="13">
        <v>11</v>
      </c>
      <c r="M48" s="13">
        <v>8</v>
      </c>
      <c r="N48" s="13">
        <v>8</v>
      </c>
      <c r="O48" s="136">
        <v>747</v>
      </c>
      <c r="P48" s="136">
        <v>398</v>
      </c>
      <c r="Q48" s="136">
        <v>348</v>
      </c>
      <c r="R48" s="136">
        <v>1</v>
      </c>
      <c r="S48" s="136">
        <v>132.07000000000002</v>
      </c>
      <c r="T48" s="136">
        <v>120.81000000000003</v>
      </c>
      <c r="U48" s="136">
        <v>0</v>
      </c>
      <c r="V48" s="136">
        <v>70</v>
      </c>
      <c r="W48" s="187">
        <v>0.9143206854345165</v>
      </c>
      <c r="X48" s="136">
        <v>817</v>
      </c>
      <c r="Y48" s="330">
        <f>+SUM(Tabla134565[[#This Row],[FITO KGR. DECOMISADO]:[ACUI KGR. DECOMISADO]])</f>
        <v>252.88000000000005</v>
      </c>
      <c r="Z48" s="9">
        <f>+Tabla134565[[#This Row],[MARCAJES NEGATIVOS]]+Tabla134565[[#This Row],[MARCAJES POSITIVOS]]</f>
        <v>817</v>
      </c>
      <c r="AA48" s="9">
        <f>+Tabla134565[[#This Row],[MANEJADORES]]-Tabla134565[[#This Row],[EQUIPAJES MARCADOS  ]]</f>
        <v>0</v>
      </c>
      <c r="AB48" s="19"/>
      <c r="AC48" s="20"/>
      <c r="AD48" s="21"/>
      <c r="AE48" s="22"/>
      <c r="AF48" s="22"/>
    </row>
    <row r="49" spans="1:32" ht="114.75" customHeight="1" x14ac:dyDescent="0.25">
      <c r="A49" s="39" t="s">
        <v>34</v>
      </c>
      <c r="B49" s="39" t="s">
        <v>277</v>
      </c>
      <c r="C49" s="10" t="s">
        <v>278</v>
      </c>
      <c r="D49" s="39" t="s">
        <v>282</v>
      </c>
      <c r="E49" s="39" t="s">
        <v>282</v>
      </c>
      <c r="F49" s="39" t="s">
        <v>283</v>
      </c>
      <c r="G49" s="41">
        <v>41395</v>
      </c>
      <c r="H49" s="39" t="s">
        <v>284</v>
      </c>
      <c r="I49" s="39" t="s">
        <v>55</v>
      </c>
      <c r="J49" s="41">
        <v>42646</v>
      </c>
      <c r="K49" s="41">
        <v>42646</v>
      </c>
      <c r="L49" s="13">
        <v>11</v>
      </c>
      <c r="M49" s="13">
        <v>8</v>
      </c>
      <c r="N49" s="13">
        <v>8</v>
      </c>
      <c r="O49" s="136">
        <v>1738</v>
      </c>
      <c r="P49" s="136">
        <v>862</v>
      </c>
      <c r="Q49" s="136">
        <v>876</v>
      </c>
      <c r="R49" s="136">
        <v>0</v>
      </c>
      <c r="S49" s="136">
        <v>254.12</v>
      </c>
      <c r="T49" s="136">
        <v>284.255</v>
      </c>
      <c r="U49" s="136">
        <v>0</v>
      </c>
      <c r="V49" s="136">
        <v>333</v>
      </c>
      <c r="W49" s="187">
        <v>0.83920811202317724</v>
      </c>
      <c r="X49" s="136">
        <v>2071</v>
      </c>
      <c r="Y49" s="330">
        <f>+SUM(Tabla134565[[#This Row],[FITO KGR. DECOMISADO]:[ACUI KGR. DECOMISADO]])</f>
        <v>538.375</v>
      </c>
      <c r="Z49" s="9">
        <f>+Tabla134565[[#This Row],[MARCAJES NEGATIVOS]]+Tabla134565[[#This Row],[MARCAJES POSITIVOS]]</f>
        <v>2071</v>
      </c>
      <c r="AA49" s="9">
        <f>+Tabla134565[[#This Row],[MANEJADORES]]-Tabla134565[[#This Row],[EQUIPAJES MARCADOS  ]]</f>
        <v>0</v>
      </c>
      <c r="AB49" s="43" t="s">
        <v>286</v>
      </c>
      <c r="AC49" s="36"/>
      <c r="AD49" s="37"/>
      <c r="AE49" s="38"/>
      <c r="AF49" s="38"/>
    </row>
    <row r="50" spans="1:32" s="57" customFormat="1" ht="114.75" customHeight="1" x14ac:dyDescent="0.25">
      <c r="A50" s="9" t="s">
        <v>34</v>
      </c>
      <c r="B50" s="39" t="s">
        <v>277</v>
      </c>
      <c r="C50" s="10" t="s">
        <v>278</v>
      </c>
      <c r="D50" s="39" t="s">
        <v>287</v>
      </c>
      <c r="E50" s="39" t="s">
        <v>287</v>
      </c>
      <c r="F50" s="39" t="s">
        <v>188</v>
      </c>
      <c r="G50" s="41">
        <v>41881</v>
      </c>
      <c r="H50" s="39" t="s">
        <v>288</v>
      </c>
      <c r="I50" s="39" t="s">
        <v>95</v>
      </c>
      <c r="J50" s="41">
        <v>42723</v>
      </c>
      <c r="K50" s="41">
        <v>42723</v>
      </c>
      <c r="L50" s="13">
        <v>10</v>
      </c>
      <c r="M50" s="13">
        <v>8</v>
      </c>
      <c r="N50" s="13">
        <v>8</v>
      </c>
      <c r="O50" s="136">
        <v>4717</v>
      </c>
      <c r="P50" s="136">
        <v>2458</v>
      </c>
      <c r="Q50" s="136">
        <v>2245</v>
      </c>
      <c r="R50" s="136">
        <v>14</v>
      </c>
      <c r="S50" s="136">
        <v>902.97999999999968</v>
      </c>
      <c r="T50" s="136">
        <v>833.27</v>
      </c>
      <c r="U50" s="136">
        <v>0</v>
      </c>
      <c r="V50" s="136">
        <v>745</v>
      </c>
      <c r="W50" s="187">
        <v>0.8636030757964116</v>
      </c>
      <c r="X50" s="136">
        <v>5462</v>
      </c>
      <c r="Y50" s="330">
        <f>+SUM(Tabla134565[[#This Row],[FITO KGR. DECOMISADO]:[ACUI KGR. DECOMISADO]])</f>
        <v>1736.2499999999995</v>
      </c>
      <c r="Z50" s="9">
        <f>+Tabla134565[[#This Row],[MARCAJES NEGATIVOS]]+Tabla134565[[#This Row],[MARCAJES POSITIVOS]]</f>
        <v>5462</v>
      </c>
      <c r="AA50" s="9">
        <f>+Tabla134565[[#This Row],[MANEJADORES]]-Tabla134565[[#This Row],[EQUIPAJES MARCADOS  ]]</f>
        <v>0</v>
      </c>
      <c r="AB50" s="43"/>
      <c r="AC50" s="36"/>
      <c r="AD50" s="37"/>
      <c r="AE50" s="38"/>
      <c r="AF50" s="38"/>
    </row>
    <row r="51" spans="1:32" ht="114.75" customHeight="1" x14ac:dyDescent="0.25">
      <c r="A51" s="39" t="s">
        <v>34</v>
      </c>
      <c r="B51" s="39" t="s">
        <v>277</v>
      </c>
      <c r="C51" s="10" t="s">
        <v>278</v>
      </c>
      <c r="D51" s="39" t="s">
        <v>290</v>
      </c>
      <c r="E51" s="39" t="s">
        <v>290</v>
      </c>
      <c r="F51" s="39" t="s">
        <v>188</v>
      </c>
      <c r="G51" s="41">
        <v>41698</v>
      </c>
      <c r="H51" s="39" t="s">
        <v>291</v>
      </c>
      <c r="I51" s="39" t="s">
        <v>207</v>
      </c>
      <c r="J51" s="41">
        <v>42720</v>
      </c>
      <c r="K51" s="41">
        <v>43893</v>
      </c>
      <c r="L51" s="13">
        <v>10</v>
      </c>
      <c r="M51" s="13">
        <v>8</v>
      </c>
      <c r="N51" s="13">
        <v>4</v>
      </c>
      <c r="O51" s="136">
        <v>1985</v>
      </c>
      <c r="P51" s="136">
        <v>979</v>
      </c>
      <c r="Q51" s="136">
        <v>992</v>
      </c>
      <c r="R51" s="136">
        <v>14</v>
      </c>
      <c r="S51" s="136">
        <v>407.08800000000002</v>
      </c>
      <c r="T51" s="136">
        <v>374.30999999999995</v>
      </c>
      <c r="U51" s="136">
        <v>0.52</v>
      </c>
      <c r="V51" s="136">
        <v>458</v>
      </c>
      <c r="W51" s="187">
        <v>0.81252558329922231</v>
      </c>
      <c r="X51" s="136">
        <v>2443</v>
      </c>
      <c r="Y51" s="330">
        <f>+SUM(Tabla134565[[#This Row],[FITO KGR. DECOMISADO]:[ACUI KGR. DECOMISADO]])</f>
        <v>781.91799999999989</v>
      </c>
      <c r="Z51" s="9">
        <f>+Tabla134565[[#This Row],[MARCAJES NEGATIVOS]]+Tabla134565[[#This Row],[MARCAJES POSITIVOS]]</f>
        <v>2443</v>
      </c>
      <c r="AA51" s="9">
        <f>+Tabla134565[[#This Row],[MANEJADORES]]-Tabla134565[[#This Row],[EQUIPAJES MARCADOS  ]]</f>
        <v>0</v>
      </c>
      <c r="AB51" s="43" t="s">
        <v>294</v>
      </c>
      <c r="AC51" s="36"/>
      <c r="AD51" s="37"/>
      <c r="AE51" s="38"/>
      <c r="AF51" s="38"/>
    </row>
    <row r="52" spans="1:32" ht="114.75" customHeight="1" x14ac:dyDescent="0.25">
      <c r="A52" s="9" t="s">
        <v>34</v>
      </c>
      <c r="B52" s="9" t="s">
        <v>277</v>
      </c>
      <c r="C52" s="10" t="s">
        <v>278</v>
      </c>
      <c r="D52" s="9" t="s">
        <v>295</v>
      </c>
      <c r="E52" s="9" t="s">
        <v>295</v>
      </c>
      <c r="F52" s="9" t="s">
        <v>296</v>
      </c>
      <c r="G52" s="11">
        <v>42174</v>
      </c>
      <c r="H52" s="9" t="s">
        <v>297</v>
      </c>
      <c r="I52" s="9" t="s">
        <v>263</v>
      </c>
      <c r="J52" s="11">
        <v>43017</v>
      </c>
      <c r="K52" s="11">
        <v>43612</v>
      </c>
      <c r="L52" s="13">
        <v>9</v>
      </c>
      <c r="M52" s="13">
        <v>7</v>
      </c>
      <c r="N52" s="13">
        <v>5</v>
      </c>
      <c r="O52" s="136">
        <v>4118</v>
      </c>
      <c r="P52" s="136">
        <v>2204</v>
      </c>
      <c r="Q52" s="136">
        <v>1907</v>
      </c>
      <c r="R52" s="136">
        <v>7</v>
      </c>
      <c r="S52" s="136">
        <v>824.63000000000011</v>
      </c>
      <c r="T52" s="136">
        <v>599.85</v>
      </c>
      <c r="U52" s="136">
        <v>0</v>
      </c>
      <c r="V52" s="136">
        <v>916</v>
      </c>
      <c r="W52" s="187">
        <v>0.81803734604688116</v>
      </c>
      <c r="X52" s="136">
        <v>5034</v>
      </c>
      <c r="Y52" s="330">
        <f>+SUM(Tabla134565[[#This Row],[FITO KGR. DECOMISADO]:[ACUI KGR. DECOMISADO]])</f>
        <v>1424.48</v>
      </c>
      <c r="Z52" s="9">
        <f>+Tabla134565[[#This Row],[MARCAJES NEGATIVOS]]+Tabla134565[[#This Row],[MARCAJES POSITIVOS]]</f>
        <v>5034</v>
      </c>
      <c r="AA52" s="9">
        <f>+Tabla134565[[#This Row],[MANEJADORES]]-Tabla134565[[#This Row],[EQUIPAJES MARCADOS  ]]</f>
        <v>0</v>
      </c>
      <c r="AB52" s="19" t="s">
        <v>91</v>
      </c>
      <c r="AC52" s="20"/>
      <c r="AD52" s="21"/>
      <c r="AE52" s="22"/>
      <c r="AF52" s="22"/>
    </row>
    <row r="53" spans="1:32" ht="114.75" customHeight="1" x14ac:dyDescent="0.25">
      <c r="A53" s="39" t="s">
        <v>34</v>
      </c>
      <c r="B53" s="39" t="s">
        <v>277</v>
      </c>
      <c r="C53" s="10" t="s">
        <v>278</v>
      </c>
      <c r="D53" s="39" t="s">
        <v>299</v>
      </c>
      <c r="E53" s="39" t="s">
        <v>299</v>
      </c>
      <c r="F53" s="39" t="s">
        <v>131</v>
      </c>
      <c r="G53" s="41">
        <v>42385</v>
      </c>
      <c r="H53" s="39" t="s">
        <v>300</v>
      </c>
      <c r="I53" s="39" t="s">
        <v>127</v>
      </c>
      <c r="J53" s="41">
        <v>43234</v>
      </c>
      <c r="K53" s="41">
        <v>43234</v>
      </c>
      <c r="L53" s="13">
        <v>8</v>
      </c>
      <c r="M53" s="13">
        <v>6</v>
      </c>
      <c r="N53" s="13">
        <v>6</v>
      </c>
      <c r="O53" s="136">
        <v>4230</v>
      </c>
      <c r="P53" s="136">
        <v>2021</v>
      </c>
      <c r="Q53" s="136">
        <v>2203</v>
      </c>
      <c r="R53" s="136">
        <v>6</v>
      </c>
      <c r="S53" s="136">
        <v>730.76</v>
      </c>
      <c r="T53" s="136">
        <v>757.81</v>
      </c>
      <c r="U53" s="136">
        <v>0.33999999999999997</v>
      </c>
      <c r="V53" s="136">
        <v>820</v>
      </c>
      <c r="W53" s="187">
        <v>0.83762376237623759</v>
      </c>
      <c r="X53" s="136">
        <v>5050</v>
      </c>
      <c r="Y53" s="330">
        <f>+SUM(Tabla134565[[#This Row],[FITO KGR. DECOMISADO]:[ACUI KGR. DECOMISADO]])</f>
        <v>1488.9099999999999</v>
      </c>
      <c r="Z53" s="9">
        <f>+Tabla134565[[#This Row],[MARCAJES NEGATIVOS]]+Tabla134565[[#This Row],[MARCAJES POSITIVOS]]</f>
        <v>5050</v>
      </c>
      <c r="AA53" s="9">
        <f>+Tabla134565[[#This Row],[MANEJADORES]]-Tabla134565[[#This Row],[EQUIPAJES MARCADOS  ]]</f>
        <v>0</v>
      </c>
      <c r="AB53" s="43"/>
      <c r="AC53" s="36"/>
      <c r="AD53" s="37"/>
      <c r="AE53" s="38"/>
      <c r="AF53" s="38"/>
    </row>
    <row r="54" spans="1:32" ht="114.75" customHeight="1" x14ac:dyDescent="0.25">
      <c r="A54" s="39" t="s">
        <v>34</v>
      </c>
      <c r="B54" s="9" t="s">
        <v>277</v>
      </c>
      <c r="C54" s="10" t="s">
        <v>278</v>
      </c>
      <c r="D54" s="9" t="s">
        <v>302</v>
      </c>
      <c r="E54" s="9" t="s">
        <v>302</v>
      </c>
      <c r="F54" s="9" t="s">
        <v>303</v>
      </c>
      <c r="G54" s="11">
        <v>42820</v>
      </c>
      <c r="H54" s="9" t="s">
        <v>304</v>
      </c>
      <c r="I54" s="9" t="s">
        <v>305</v>
      </c>
      <c r="J54" s="11">
        <v>43448</v>
      </c>
      <c r="K54" s="11">
        <v>43773</v>
      </c>
      <c r="L54" s="13">
        <v>7</v>
      </c>
      <c r="M54" s="13">
        <v>6</v>
      </c>
      <c r="N54" s="13">
        <v>5</v>
      </c>
      <c r="O54" s="136">
        <v>3445</v>
      </c>
      <c r="P54" s="136">
        <v>1494</v>
      </c>
      <c r="Q54" s="136">
        <v>1928</v>
      </c>
      <c r="R54" s="136">
        <v>23</v>
      </c>
      <c r="S54" s="136">
        <v>528.52999999999986</v>
      </c>
      <c r="T54" s="136">
        <v>760.02999999999986</v>
      </c>
      <c r="U54" s="136">
        <v>1.8</v>
      </c>
      <c r="V54" s="136">
        <v>546</v>
      </c>
      <c r="W54" s="187">
        <v>0.8631921824104235</v>
      </c>
      <c r="X54" s="136">
        <v>3991</v>
      </c>
      <c r="Y54" s="330">
        <f>+SUM(Tabla134565[[#This Row],[FITO KGR. DECOMISADO]:[ACUI KGR. DECOMISADO]])</f>
        <v>1290.3599999999997</v>
      </c>
      <c r="Z54" s="9">
        <f>+Tabla134565[[#This Row],[MARCAJES NEGATIVOS]]+Tabla134565[[#This Row],[MARCAJES POSITIVOS]]</f>
        <v>3991</v>
      </c>
      <c r="AA54" s="9">
        <f>+Tabla134565[[#This Row],[MANEJADORES]]-Tabla134565[[#This Row],[EQUIPAJES MARCADOS  ]]</f>
        <v>0</v>
      </c>
      <c r="AB54" s="19"/>
      <c r="AC54" s="20"/>
      <c r="AD54" s="21"/>
      <c r="AE54" s="22"/>
      <c r="AF54" s="22"/>
    </row>
    <row r="55" spans="1:32" ht="114.75" customHeight="1" x14ac:dyDescent="0.25">
      <c r="A55" s="39" t="s">
        <v>34</v>
      </c>
      <c r="B55" s="9" t="s">
        <v>277</v>
      </c>
      <c r="C55" s="10" t="s">
        <v>278</v>
      </c>
      <c r="D55" s="9" t="s">
        <v>307</v>
      </c>
      <c r="E55" s="9" t="s">
        <v>307</v>
      </c>
      <c r="F55" s="9" t="s">
        <v>308</v>
      </c>
      <c r="G55" s="11">
        <v>42667</v>
      </c>
      <c r="H55" s="9" t="s">
        <v>309</v>
      </c>
      <c r="I55" s="9" t="s">
        <v>55</v>
      </c>
      <c r="J55" s="11">
        <v>43612</v>
      </c>
      <c r="K55" s="11">
        <v>44515</v>
      </c>
      <c r="L55" s="13">
        <v>8</v>
      </c>
      <c r="M55" s="13">
        <v>5</v>
      </c>
      <c r="N55" s="13">
        <v>3</v>
      </c>
      <c r="O55" s="136">
        <v>6608</v>
      </c>
      <c r="P55" s="136">
        <v>3318</v>
      </c>
      <c r="Q55" s="136">
        <v>3131</v>
      </c>
      <c r="R55" s="136">
        <v>159</v>
      </c>
      <c r="S55" s="136">
        <v>1138.2299999999993</v>
      </c>
      <c r="T55" s="136">
        <v>1085.18</v>
      </c>
      <c r="U55" s="136">
        <v>1.21</v>
      </c>
      <c r="V55" s="136">
        <v>1396</v>
      </c>
      <c r="W55" s="187">
        <v>0.82558720639680161</v>
      </c>
      <c r="X55" s="136">
        <v>8004</v>
      </c>
      <c r="Y55" s="330">
        <f>+SUM(Tabla134565[[#This Row],[FITO KGR. DECOMISADO]:[ACUI KGR. DECOMISADO]])</f>
        <v>2224.6199999999994</v>
      </c>
      <c r="Z55" s="9">
        <f>+Tabla134565[[#This Row],[MARCAJES NEGATIVOS]]+Tabla134565[[#This Row],[MARCAJES POSITIVOS]]</f>
        <v>8004</v>
      </c>
      <c r="AA55" s="9">
        <f>+Tabla134565[[#This Row],[MANEJADORES]]-Tabla134565[[#This Row],[EQUIPAJES MARCADOS  ]]</f>
        <v>0</v>
      </c>
      <c r="AB55" s="19" t="s">
        <v>311</v>
      </c>
      <c r="AC55" s="20"/>
      <c r="AD55" s="21"/>
      <c r="AE55" s="22"/>
      <c r="AF55" s="22"/>
    </row>
    <row r="56" spans="1:32" ht="114.75" customHeight="1" x14ac:dyDescent="0.25">
      <c r="A56" s="9" t="s">
        <v>34</v>
      </c>
      <c r="B56" s="39" t="s">
        <v>277</v>
      </c>
      <c r="C56" s="10" t="s">
        <v>278</v>
      </c>
      <c r="D56" s="39" t="s">
        <v>312</v>
      </c>
      <c r="E56" s="39" t="s">
        <v>312</v>
      </c>
      <c r="F56" s="39" t="s">
        <v>73</v>
      </c>
      <c r="G56" s="41">
        <v>42407</v>
      </c>
      <c r="H56" s="39" t="s">
        <v>313</v>
      </c>
      <c r="I56" s="39" t="s">
        <v>39</v>
      </c>
      <c r="J56" s="41">
        <v>43612</v>
      </c>
      <c r="K56" s="41">
        <v>43612</v>
      </c>
      <c r="L56" s="13">
        <v>8</v>
      </c>
      <c r="M56" s="13">
        <v>5</v>
      </c>
      <c r="N56" s="13">
        <v>5</v>
      </c>
      <c r="O56" s="136">
        <v>1794</v>
      </c>
      <c r="P56" s="136">
        <v>969</v>
      </c>
      <c r="Q56" s="136">
        <v>823</v>
      </c>
      <c r="R56" s="136">
        <v>2</v>
      </c>
      <c r="S56" s="136">
        <v>311.74000000000007</v>
      </c>
      <c r="T56" s="136">
        <v>217.78000000000003</v>
      </c>
      <c r="U56" s="136">
        <v>0</v>
      </c>
      <c r="V56" s="136">
        <v>278</v>
      </c>
      <c r="W56" s="187">
        <v>0.86583011583011582</v>
      </c>
      <c r="X56" s="136">
        <v>2072</v>
      </c>
      <c r="Y56" s="330">
        <f>+SUM(Tabla134565[[#This Row],[FITO KGR. DECOMISADO]:[ACUI KGR. DECOMISADO]])</f>
        <v>529.5200000000001</v>
      </c>
      <c r="Z56" s="9">
        <f>+Tabla134565[[#This Row],[MARCAJES NEGATIVOS]]+Tabla134565[[#This Row],[MARCAJES POSITIVOS]]</f>
        <v>2072</v>
      </c>
      <c r="AA56" s="9">
        <f>+Tabla134565[[#This Row],[MANEJADORES]]-Tabla134565[[#This Row],[EQUIPAJES MARCADOS  ]]</f>
        <v>0</v>
      </c>
      <c r="AB56" s="43" t="s">
        <v>315</v>
      </c>
      <c r="AC56" s="36"/>
      <c r="AD56" s="37"/>
      <c r="AE56" s="38"/>
      <c r="AF56" s="38"/>
    </row>
    <row r="57" spans="1:32" ht="114.75" customHeight="1" x14ac:dyDescent="0.25">
      <c r="A57" s="39" t="s">
        <v>34</v>
      </c>
      <c r="B57" s="39" t="s">
        <v>277</v>
      </c>
      <c r="C57" s="10" t="s">
        <v>278</v>
      </c>
      <c r="D57" s="39" t="s">
        <v>316</v>
      </c>
      <c r="E57" s="39" t="s">
        <v>316</v>
      </c>
      <c r="F57" s="39" t="s">
        <v>159</v>
      </c>
      <c r="G57" s="41">
        <v>43973</v>
      </c>
      <c r="H57" s="39" t="s">
        <v>317</v>
      </c>
      <c r="I57" s="39" t="s">
        <v>55</v>
      </c>
      <c r="J57" s="41">
        <v>44375</v>
      </c>
      <c r="K57" s="41">
        <v>44375</v>
      </c>
      <c r="L57" s="13">
        <v>4</v>
      </c>
      <c r="M57" s="13">
        <v>3</v>
      </c>
      <c r="N57" s="13">
        <v>3</v>
      </c>
      <c r="O57" s="136">
        <v>5055</v>
      </c>
      <c r="P57" s="136">
        <v>2587</v>
      </c>
      <c r="Q57" s="136">
        <v>2467</v>
      </c>
      <c r="R57" s="136">
        <v>1</v>
      </c>
      <c r="S57" s="136">
        <v>749.78</v>
      </c>
      <c r="T57" s="136">
        <v>716.274</v>
      </c>
      <c r="U57" s="136">
        <v>2.0499999999999998</v>
      </c>
      <c r="V57" s="136">
        <v>1045</v>
      </c>
      <c r="W57" s="187">
        <v>0.82868852459016396</v>
      </c>
      <c r="X57" s="136">
        <v>6100</v>
      </c>
      <c r="Y57" s="330">
        <f>+SUM(Tabla134565[[#This Row],[FITO KGR. DECOMISADO]:[ACUI KGR. DECOMISADO]])</f>
        <v>1468.104</v>
      </c>
      <c r="Z57" s="9">
        <f>+Tabla134565[[#This Row],[MARCAJES NEGATIVOS]]+Tabla134565[[#This Row],[MARCAJES POSITIVOS]]</f>
        <v>6100</v>
      </c>
      <c r="AA57" s="9">
        <f>+Tabla134565[[#This Row],[MANEJADORES]]-Tabla134565[[#This Row],[EQUIPAJES MARCADOS  ]]</f>
        <v>0</v>
      </c>
      <c r="AB57" s="43"/>
      <c r="AC57" s="36"/>
      <c r="AD57" s="37"/>
      <c r="AE57" s="38"/>
      <c r="AF57" s="38"/>
    </row>
    <row r="58" spans="1:32" ht="114.75" customHeight="1" x14ac:dyDescent="0.25">
      <c r="A58" s="39" t="s">
        <v>34</v>
      </c>
      <c r="B58" s="39" t="s">
        <v>277</v>
      </c>
      <c r="C58" s="10" t="s">
        <v>278</v>
      </c>
      <c r="D58" s="39" t="s">
        <v>319</v>
      </c>
      <c r="E58" s="66"/>
      <c r="F58" s="28">
        <v>47</v>
      </c>
      <c r="G58" s="188">
        <v>44332</v>
      </c>
      <c r="H58" s="189" t="s">
        <v>320</v>
      </c>
      <c r="I58" s="28" t="s">
        <v>321</v>
      </c>
      <c r="J58" s="27">
        <v>44697</v>
      </c>
      <c r="K58" s="27">
        <v>44935</v>
      </c>
      <c r="L58" s="13">
        <v>3</v>
      </c>
      <c r="M58" s="13">
        <v>2</v>
      </c>
      <c r="N58" s="13">
        <v>1</v>
      </c>
      <c r="O58" s="136">
        <v>2632</v>
      </c>
      <c r="P58" s="136">
        <v>1252</v>
      </c>
      <c r="Q58" s="136">
        <v>1369</v>
      </c>
      <c r="R58" s="136">
        <v>11</v>
      </c>
      <c r="S58" s="136">
        <v>430.04</v>
      </c>
      <c r="T58" s="136">
        <v>419.61</v>
      </c>
      <c r="U58" s="136">
        <v>0.36</v>
      </c>
      <c r="V58" s="136">
        <v>589</v>
      </c>
      <c r="W58" s="187">
        <v>0.81713753492704133</v>
      </c>
      <c r="X58" s="136">
        <v>3221</v>
      </c>
      <c r="Y58" s="330">
        <f>+SUM(Tabla134565[[#This Row],[FITO KGR. DECOMISADO]:[ACUI KGR. DECOMISADO]])</f>
        <v>850.0100000000001</v>
      </c>
      <c r="Z58" s="9">
        <f>+Tabla134565[[#This Row],[MARCAJES NEGATIVOS]]+Tabla134565[[#This Row],[MARCAJES POSITIVOS]]</f>
        <v>3221</v>
      </c>
      <c r="AA58" s="9">
        <f>+Tabla134565[[#This Row],[MANEJADORES]]-Tabla134565[[#This Row],[EQUIPAJES MARCADOS  ]]</f>
        <v>0</v>
      </c>
      <c r="AB58" s="35"/>
      <c r="AC58" s="36"/>
      <c r="AD58" s="37"/>
      <c r="AE58" s="38"/>
      <c r="AF58" s="38"/>
    </row>
    <row r="59" spans="1:32" ht="114.75" customHeight="1" x14ac:dyDescent="0.25">
      <c r="A59" s="9" t="s">
        <v>34</v>
      </c>
      <c r="B59" s="9" t="s">
        <v>277</v>
      </c>
      <c r="C59" s="60" t="s">
        <v>323</v>
      </c>
      <c r="D59" s="9" t="s">
        <v>324</v>
      </c>
      <c r="E59" s="9" t="s">
        <v>324</v>
      </c>
      <c r="F59" s="9" t="s">
        <v>325</v>
      </c>
      <c r="G59" s="11">
        <v>41791</v>
      </c>
      <c r="H59" s="9" t="s">
        <v>326</v>
      </c>
      <c r="I59" s="9" t="s">
        <v>121</v>
      </c>
      <c r="J59" s="11">
        <v>42198</v>
      </c>
      <c r="K59" s="11">
        <v>43771</v>
      </c>
      <c r="L59" s="13">
        <v>10</v>
      </c>
      <c r="M59" s="13">
        <v>9</v>
      </c>
      <c r="N59" s="13">
        <v>5</v>
      </c>
      <c r="O59" s="136">
        <v>4978</v>
      </c>
      <c r="P59" s="136">
        <v>4029</v>
      </c>
      <c r="Q59" s="136">
        <v>949</v>
      </c>
      <c r="R59" s="136">
        <v>0</v>
      </c>
      <c r="S59" s="136">
        <v>1094.58</v>
      </c>
      <c r="T59" s="136">
        <v>359.41</v>
      </c>
      <c r="U59" s="136">
        <v>0</v>
      </c>
      <c r="V59" s="136">
        <v>26</v>
      </c>
      <c r="W59" s="187">
        <v>0.99560000000000004</v>
      </c>
      <c r="X59" s="136">
        <v>5000</v>
      </c>
      <c r="Y59" s="330">
        <f>+SUM(Tabla134565[[#This Row],[FITO KGR. DECOMISADO]:[ACUI KGR. DECOMISADO]])</f>
        <v>1453.99</v>
      </c>
      <c r="Z59" s="9">
        <f>+Tabla134565[[#This Row],[MARCAJES NEGATIVOS]]+Tabla134565[[#This Row],[MARCAJES POSITIVOS]]</f>
        <v>5004</v>
      </c>
      <c r="AA59" s="9">
        <f>+Tabla134565[[#This Row],[MANEJADORES]]-Tabla134565[[#This Row],[EQUIPAJES MARCADOS  ]]</f>
        <v>4</v>
      </c>
      <c r="AB59" s="19" t="s">
        <v>328</v>
      </c>
      <c r="AC59" s="20"/>
      <c r="AD59" s="21"/>
      <c r="AE59" s="22"/>
      <c r="AF59" s="22"/>
    </row>
    <row r="60" spans="1:32" ht="114.75" customHeight="1" x14ac:dyDescent="0.25">
      <c r="A60" s="39" t="s">
        <v>34</v>
      </c>
      <c r="B60" s="9" t="s">
        <v>277</v>
      </c>
      <c r="C60" s="60" t="s">
        <v>323</v>
      </c>
      <c r="D60" s="9" t="s">
        <v>329</v>
      </c>
      <c r="E60" s="9" t="s">
        <v>329</v>
      </c>
      <c r="F60" s="9" t="s">
        <v>188</v>
      </c>
      <c r="G60" s="11">
        <v>41640</v>
      </c>
      <c r="H60" s="9" t="s">
        <v>330</v>
      </c>
      <c r="I60" s="9" t="s">
        <v>89</v>
      </c>
      <c r="J60" s="11">
        <v>42723</v>
      </c>
      <c r="K60" s="11">
        <v>42723</v>
      </c>
      <c r="L60" s="13">
        <v>10</v>
      </c>
      <c r="M60" s="13">
        <v>8</v>
      </c>
      <c r="N60" s="13">
        <v>8</v>
      </c>
      <c r="O60" s="136">
        <v>4573</v>
      </c>
      <c r="P60" s="136">
        <v>3822</v>
      </c>
      <c r="Q60" s="136">
        <v>750</v>
      </c>
      <c r="R60" s="136">
        <v>1</v>
      </c>
      <c r="S60" s="136">
        <v>1102.0300000000002</v>
      </c>
      <c r="T60" s="136">
        <v>308.11</v>
      </c>
      <c r="U60" s="136">
        <v>0.36</v>
      </c>
      <c r="V60" s="136">
        <v>52</v>
      </c>
      <c r="W60" s="187">
        <v>0.98875675675675678</v>
      </c>
      <c r="X60" s="136">
        <v>4625</v>
      </c>
      <c r="Y60" s="330">
        <f>+SUM(Tabla134565[[#This Row],[FITO KGR. DECOMISADO]:[ACUI KGR. DECOMISADO]])</f>
        <v>1410.5000000000002</v>
      </c>
      <c r="Z60" s="9">
        <f>+Tabla134565[[#This Row],[MARCAJES NEGATIVOS]]+Tabla134565[[#This Row],[MARCAJES POSITIVOS]]</f>
        <v>4625</v>
      </c>
      <c r="AA60" s="9">
        <f>+Tabla134565[[#This Row],[MANEJADORES]]-Tabla134565[[#This Row],[EQUIPAJES MARCADOS  ]]</f>
        <v>0</v>
      </c>
      <c r="AB60" s="19"/>
      <c r="AC60" s="20"/>
      <c r="AD60" s="21"/>
      <c r="AE60" s="22"/>
      <c r="AF60" s="22"/>
    </row>
    <row r="61" spans="1:32" ht="114.75" customHeight="1" x14ac:dyDescent="0.25">
      <c r="A61" s="9" t="s">
        <v>34</v>
      </c>
      <c r="B61" s="9" t="s">
        <v>277</v>
      </c>
      <c r="C61" s="60" t="s">
        <v>323</v>
      </c>
      <c r="D61" s="9" t="s">
        <v>332</v>
      </c>
      <c r="E61" s="9" t="s">
        <v>332</v>
      </c>
      <c r="F61" s="9" t="s">
        <v>78</v>
      </c>
      <c r="G61" s="11">
        <v>43834</v>
      </c>
      <c r="H61" s="9" t="s">
        <v>333</v>
      </c>
      <c r="I61" s="9" t="s">
        <v>207</v>
      </c>
      <c r="J61" s="11">
        <v>44373</v>
      </c>
      <c r="K61" s="11">
        <v>44373</v>
      </c>
      <c r="L61" s="13">
        <v>4</v>
      </c>
      <c r="M61" s="13">
        <v>3</v>
      </c>
      <c r="N61" s="13">
        <v>3</v>
      </c>
      <c r="O61" s="136">
        <v>5210</v>
      </c>
      <c r="P61" s="136">
        <v>3929</v>
      </c>
      <c r="Q61" s="136">
        <v>1281</v>
      </c>
      <c r="R61" s="136">
        <v>0</v>
      </c>
      <c r="S61" s="136">
        <v>1412.0699999999997</v>
      </c>
      <c r="T61" s="136">
        <v>532.23000000000013</v>
      </c>
      <c r="U61" s="136">
        <v>0</v>
      </c>
      <c r="V61" s="136">
        <v>49</v>
      </c>
      <c r="W61" s="187">
        <v>0.99068263928503519</v>
      </c>
      <c r="X61" s="136">
        <v>5259</v>
      </c>
      <c r="Y61" s="330">
        <f>+SUM(Tabla134565[[#This Row],[FITO KGR. DECOMISADO]:[ACUI KGR. DECOMISADO]])</f>
        <v>1944.2999999999997</v>
      </c>
      <c r="Z61" s="9">
        <f>+Tabla134565[[#This Row],[MARCAJES NEGATIVOS]]+Tabla134565[[#This Row],[MARCAJES POSITIVOS]]</f>
        <v>5259</v>
      </c>
      <c r="AA61" s="9">
        <f>+Tabla134565[[#This Row],[MANEJADORES]]-Tabla134565[[#This Row],[EQUIPAJES MARCADOS  ]]</f>
        <v>0</v>
      </c>
      <c r="AB61" s="19"/>
      <c r="AC61" s="20"/>
      <c r="AD61" s="21"/>
      <c r="AE61" s="22"/>
      <c r="AF61" s="22"/>
    </row>
    <row r="62" spans="1:32" ht="114.75" customHeight="1" x14ac:dyDescent="0.25">
      <c r="A62" s="39" t="s">
        <v>34</v>
      </c>
      <c r="B62" s="9" t="s">
        <v>277</v>
      </c>
      <c r="C62" s="60" t="s">
        <v>323</v>
      </c>
      <c r="D62" s="9" t="s">
        <v>335</v>
      </c>
      <c r="E62" s="9" t="s">
        <v>335</v>
      </c>
      <c r="F62" s="9" t="s">
        <v>159</v>
      </c>
      <c r="G62" s="11">
        <v>43724</v>
      </c>
      <c r="H62" s="9" t="s">
        <v>336</v>
      </c>
      <c r="I62" s="9" t="s">
        <v>55</v>
      </c>
      <c r="J62" s="11">
        <v>44403</v>
      </c>
      <c r="K62" s="11">
        <v>44403</v>
      </c>
      <c r="L62" s="13">
        <v>5</v>
      </c>
      <c r="M62" s="13">
        <v>3</v>
      </c>
      <c r="N62" s="13">
        <v>3</v>
      </c>
      <c r="O62" s="136">
        <v>6408</v>
      </c>
      <c r="P62" s="136">
        <v>4849</v>
      </c>
      <c r="Q62" s="136">
        <v>1559</v>
      </c>
      <c r="R62" s="136">
        <v>0</v>
      </c>
      <c r="S62" s="136">
        <v>1661.06</v>
      </c>
      <c r="T62" s="136">
        <v>562.20999999999992</v>
      </c>
      <c r="U62" s="136">
        <v>0</v>
      </c>
      <c r="V62" s="136">
        <v>155</v>
      </c>
      <c r="W62" s="187">
        <v>0.97638275179033973</v>
      </c>
      <c r="X62" s="136">
        <v>6563</v>
      </c>
      <c r="Y62" s="330">
        <f>+SUM(Tabla134565[[#This Row],[FITO KGR. DECOMISADO]:[ACUI KGR. DECOMISADO]])</f>
        <v>2223.27</v>
      </c>
      <c r="Z62" s="9">
        <f>+Tabla134565[[#This Row],[MARCAJES NEGATIVOS]]+Tabla134565[[#This Row],[MARCAJES POSITIVOS]]</f>
        <v>6563</v>
      </c>
      <c r="AA62" s="9">
        <f>+Tabla134565[[#This Row],[MANEJADORES]]-Tabla134565[[#This Row],[EQUIPAJES MARCADOS  ]]</f>
        <v>0</v>
      </c>
      <c r="AB62" s="19"/>
      <c r="AC62" s="20"/>
      <c r="AD62" s="21"/>
      <c r="AE62" s="22"/>
      <c r="AF62" s="22"/>
    </row>
    <row r="63" spans="1:32" s="57" customFormat="1" ht="114.75" customHeight="1" x14ac:dyDescent="0.25">
      <c r="A63" s="60" t="s">
        <v>34</v>
      </c>
      <c r="B63" s="60" t="s">
        <v>277</v>
      </c>
      <c r="C63" s="60" t="s">
        <v>323</v>
      </c>
      <c r="D63" s="60" t="s">
        <v>338</v>
      </c>
      <c r="E63" s="66"/>
      <c r="F63" s="28" t="s">
        <v>339</v>
      </c>
      <c r="G63" s="27">
        <v>42782</v>
      </c>
      <c r="H63" s="28" t="s">
        <v>340</v>
      </c>
      <c r="I63" s="28" t="s">
        <v>263</v>
      </c>
      <c r="J63" s="27">
        <v>43234</v>
      </c>
      <c r="K63" s="27">
        <v>44669</v>
      </c>
      <c r="L63" s="13">
        <v>7</v>
      </c>
      <c r="M63" s="13">
        <v>6</v>
      </c>
      <c r="N63" s="13">
        <v>2</v>
      </c>
      <c r="O63" s="136">
        <v>5077</v>
      </c>
      <c r="P63" s="136">
        <v>4111</v>
      </c>
      <c r="Q63" s="136">
        <v>966</v>
      </c>
      <c r="R63" s="136">
        <v>0</v>
      </c>
      <c r="S63" s="136">
        <v>1426.53</v>
      </c>
      <c r="T63" s="136">
        <v>316.37</v>
      </c>
      <c r="U63" s="136">
        <v>0</v>
      </c>
      <c r="V63" s="136">
        <v>36</v>
      </c>
      <c r="W63" s="187">
        <v>0.99295912380207318</v>
      </c>
      <c r="X63" s="136">
        <v>5113</v>
      </c>
      <c r="Y63" s="330">
        <f>+SUM(Tabla134565[[#This Row],[FITO KGR. DECOMISADO]:[ACUI KGR. DECOMISADO]])</f>
        <v>1742.9</v>
      </c>
      <c r="Z63" s="9">
        <f>+Tabla134565[[#This Row],[MARCAJES NEGATIVOS]]+Tabla134565[[#This Row],[MARCAJES POSITIVOS]]</f>
        <v>5113</v>
      </c>
      <c r="AA63" s="9">
        <f>+Tabla134565[[#This Row],[MANEJADORES]]-Tabla134565[[#This Row],[EQUIPAJES MARCADOS  ]]</f>
        <v>0</v>
      </c>
      <c r="AB63" s="43" t="s">
        <v>453</v>
      </c>
      <c r="AC63" s="36"/>
      <c r="AD63" s="37"/>
      <c r="AE63" s="38"/>
      <c r="AF63" s="38"/>
    </row>
    <row r="64" spans="1:32" ht="114.75" customHeight="1" x14ac:dyDescent="0.25">
      <c r="A64" s="39" t="s">
        <v>34</v>
      </c>
      <c r="B64" s="39" t="s">
        <v>277</v>
      </c>
      <c r="C64" s="10" t="s">
        <v>342</v>
      </c>
      <c r="D64" s="39" t="s">
        <v>343</v>
      </c>
      <c r="E64" s="39" t="s">
        <v>343</v>
      </c>
      <c r="F64" s="39" t="s">
        <v>250</v>
      </c>
      <c r="G64" s="41">
        <v>42923</v>
      </c>
      <c r="H64" s="39" t="s">
        <v>344</v>
      </c>
      <c r="I64" s="39" t="s">
        <v>55</v>
      </c>
      <c r="J64" s="41">
        <v>44067</v>
      </c>
      <c r="K64" s="41">
        <v>44531</v>
      </c>
      <c r="L64" s="13">
        <v>7</v>
      </c>
      <c r="M64" s="13">
        <v>4</v>
      </c>
      <c r="N64" s="13">
        <v>3</v>
      </c>
      <c r="O64" s="136">
        <v>104</v>
      </c>
      <c r="P64" s="136">
        <v>77</v>
      </c>
      <c r="Q64" s="136">
        <v>27</v>
      </c>
      <c r="R64" s="136">
        <v>0</v>
      </c>
      <c r="S64" s="136">
        <v>112.79999999999998</v>
      </c>
      <c r="T64" s="136">
        <v>19.55</v>
      </c>
      <c r="U64" s="136">
        <v>0</v>
      </c>
      <c r="V64" s="136">
        <v>1</v>
      </c>
      <c r="W64" s="187">
        <v>0.99047619047619051</v>
      </c>
      <c r="X64" s="136">
        <v>105</v>
      </c>
      <c r="Y64" s="330">
        <f>+SUM(Tabla134565[[#This Row],[FITO KGR. DECOMISADO]:[ACUI KGR. DECOMISADO]])</f>
        <v>132.35</v>
      </c>
      <c r="Z64" s="9">
        <f>+Tabla134565[[#This Row],[MARCAJES NEGATIVOS]]+Tabla134565[[#This Row],[MARCAJES POSITIVOS]]</f>
        <v>105</v>
      </c>
      <c r="AA64" s="9">
        <f>+Tabla134565[[#This Row],[MANEJADORES]]-Tabla134565[[#This Row],[EQUIPAJES MARCADOS  ]]</f>
        <v>0</v>
      </c>
      <c r="AB64" s="43"/>
      <c r="AC64" s="36"/>
      <c r="AD64" s="37"/>
      <c r="AE64" s="38"/>
      <c r="AF64" s="38"/>
    </row>
    <row r="65" spans="1:32" ht="114.75" customHeight="1" x14ac:dyDescent="0.25">
      <c r="A65" s="9" t="s">
        <v>34</v>
      </c>
      <c r="B65" s="39" t="s">
        <v>346</v>
      </c>
      <c r="C65" s="24" t="s">
        <v>346</v>
      </c>
      <c r="D65" s="39" t="s">
        <v>347</v>
      </c>
      <c r="E65" s="39" t="s">
        <v>347</v>
      </c>
      <c r="F65" s="39" t="s">
        <v>348</v>
      </c>
      <c r="G65" s="41">
        <v>42869</v>
      </c>
      <c r="H65" s="39" t="s">
        <v>349</v>
      </c>
      <c r="I65" s="39" t="s">
        <v>127</v>
      </c>
      <c r="J65" s="41">
        <v>43458</v>
      </c>
      <c r="K65" s="41">
        <v>44088</v>
      </c>
      <c r="L65" s="13">
        <v>7</v>
      </c>
      <c r="M65" s="13">
        <v>6</v>
      </c>
      <c r="N65" s="13">
        <v>4</v>
      </c>
      <c r="O65" s="136">
        <v>519</v>
      </c>
      <c r="P65" s="136">
        <v>282</v>
      </c>
      <c r="Q65" s="136">
        <v>240</v>
      </c>
      <c r="R65" s="136">
        <v>2</v>
      </c>
      <c r="S65" s="136">
        <v>72.361999999999995</v>
      </c>
      <c r="T65" s="136">
        <v>44.095000000000006</v>
      </c>
      <c r="U65" s="136">
        <v>0</v>
      </c>
      <c r="V65" s="136">
        <v>10</v>
      </c>
      <c r="W65" s="187">
        <v>0.98109640831758038</v>
      </c>
      <c r="X65" s="136">
        <v>529</v>
      </c>
      <c r="Y65" s="330">
        <f>+SUM(Tabla134565[[#This Row],[FITO KGR. DECOMISADO]:[ACUI KGR. DECOMISADO]])</f>
        <v>116.45699999999999</v>
      </c>
      <c r="Z65" s="9">
        <f>+Tabla134565[[#This Row],[MARCAJES NEGATIVOS]]+Tabla134565[[#This Row],[MARCAJES POSITIVOS]]</f>
        <v>529</v>
      </c>
      <c r="AA65" s="9">
        <f>+Tabla134565[[#This Row],[MANEJADORES]]-Tabla134565[[#This Row],[EQUIPAJES MARCADOS  ]]</f>
        <v>0</v>
      </c>
      <c r="AB65" s="43" t="s">
        <v>351</v>
      </c>
      <c r="AC65" s="36"/>
      <c r="AD65" s="37"/>
      <c r="AE65" s="38"/>
      <c r="AF65" s="38"/>
    </row>
    <row r="66" spans="1:32" ht="114.75" customHeight="1" x14ac:dyDescent="0.25">
      <c r="A66" s="39" t="s">
        <v>34</v>
      </c>
      <c r="B66" s="9" t="s">
        <v>352</v>
      </c>
      <c r="C66" s="10" t="s">
        <v>352</v>
      </c>
      <c r="D66" s="9" t="s">
        <v>353</v>
      </c>
      <c r="E66" s="9" t="s">
        <v>353</v>
      </c>
      <c r="F66" s="9" t="s">
        <v>354</v>
      </c>
      <c r="G66" s="11">
        <v>41881</v>
      </c>
      <c r="H66" s="9" t="s">
        <v>355</v>
      </c>
      <c r="I66" s="9" t="s">
        <v>95</v>
      </c>
      <c r="J66" s="11">
        <v>42723</v>
      </c>
      <c r="K66" s="11">
        <v>42884</v>
      </c>
      <c r="L66" s="13">
        <v>10</v>
      </c>
      <c r="M66" s="13">
        <v>8</v>
      </c>
      <c r="N66" s="13">
        <v>7</v>
      </c>
      <c r="O66" s="136">
        <v>184</v>
      </c>
      <c r="P66" s="136">
        <v>99</v>
      </c>
      <c r="Q66" s="136">
        <v>83</v>
      </c>
      <c r="R66" s="136">
        <v>2</v>
      </c>
      <c r="S66" s="136">
        <v>42.67</v>
      </c>
      <c r="T66" s="136">
        <v>69.53</v>
      </c>
      <c r="U66" s="136">
        <v>2.92</v>
      </c>
      <c r="V66" s="136">
        <v>0</v>
      </c>
      <c r="W66" s="187">
        <v>1</v>
      </c>
      <c r="X66" s="136">
        <v>184</v>
      </c>
      <c r="Y66" s="330">
        <f>+SUM(Tabla134565[[#This Row],[FITO KGR. DECOMISADO]:[ACUI KGR. DECOMISADO]])</f>
        <v>115.12</v>
      </c>
      <c r="Z66" s="9">
        <f>+Tabla134565[[#This Row],[MARCAJES NEGATIVOS]]+Tabla134565[[#This Row],[MARCAJES POSITIVOS]]</f>
        <v>184</v>
      </c>
      <c r="AA66" s="9">
        <f>+Tabla134565[[#This Row],[MANEJADORES]]-Tabla134565[[#This Row],[EQUIPAJES MARCADOS  ]]</f>
        <v>0</v>
      </c>
      <c r="AB66" s="19" t="s">
        <v>357</v>
      </c>
      <c r="AC66" s="20"/>
      <c r="AD66" s="21"/>
      <c r="AE66" s="22"/>
      <c r="AF66" s="22"/>
    </row>
    <row r="67" spans="1:32" ht="114.75" customHeight="1" x14ac:dyDescent="0.25">
      <c r="A67" s="9" t="s">
        <v>34</v>
      </c>
      <c r="B67" s="39" t="s">
        <v>358</v>
      </c>
      <c r="C67" s="24" t="s">
        <v>359</v>
      </c>
      <c r="D67" s="39" t="s">
        <v>360</v>
      </c>
      <c r="E67" s="39" t="s">
        <v>360</v>
      </c>
      <c r="F67" s="39" t="s">
        <v>212</v>
      </c>
      <c r="G67" s="41">
        <v>42380</v>
      </c>
      <c r="H67" s="39" t="s">
        <v>361</v>
      </c>
      <c r="I67" s="39" t="s">
        <v>362</v>
      </c>
      <c r="J67" s="41">
        <v>42884</v>
      </c>
      <c r="K67" s="41">
        <v>42884</v>
      </c>
      <c r="L67" s="13">
        <v>8</v>
      </c>
      <c r="M67" s="13">
        <v>7</v>
      </c>
      <c r="N67" s="13">
        <v>7</v>
      </c>
      <c r="O67" s="136">
        <v>452</v>
      </c>
      <c r="P67" s="136">
        <v>242</v>
      </c>
      <c r="Q67" s="136">
        <v>212</v>
      </c>
      <c r="R67" s="136">
        <v>0</v>
      </c>
      <c r="S67" s="136">
        <v>93.879999999999981</v>
      </c>
      <c r="T67" s="136">
        <v>73.56</v>
      </c>
      <c r="U67" s="136">
        <v>0</v>
      </c>
      <c r="V67" s="136">
        <v>118</v>
      </c>
      <c r="W67" s="187">
        <v>0.7929824561403509</v>
      </c>
      <c r="X67" s="136">
        <v>570</v>
      </c>
      <c r="Y67" s="330">
        <f>+SUM(Tabla134565[[#This Row],[FITO KGR. DECOMISADO]:[ACUI KGR. DECOMISADO]])</f>
        <v>167.44</v>
      </c>
      <c r="Z67" s="9">
        <f>+Tabla134565[[#This Row],[MARCAJES NEGATIVOS]]+Tabla134565[[#This Row],[MARCAJES POSITIVOS]]</f>
        <v>570</v>
      </c>
      <c r="AA67" s="9">
        <f>+Tabla134565[[#This Row],[MANEJADORES]]-Tabla134565[[#This Row],[EQUIPAJES MARCADOS  ]]</f>
        <v>0</v>
      </c>
      <c r="AB67" s="43"/>
      <c r="AC67" s="36"/>
      <c r="AD67" s="37"/>
      <c r="AE67" s="38"/>
      <c r="AF67" s="38"/>
    </row>
    <row r="68" spans="1:32" ht="114.75" customHeight="1" x14ac:dyDescent="0.25">
      <c r="A68" s="39" t="s">
        <v>34</v>
      </c>
      <c r="B68" s="9" t="s">
        <v>364</v>
      </c>
      <c r="C68" s="10" t="s">
        <v>365</v>
      </c>
      <c r="D68" s="9" t="s">
        <v>366</v>
      </c>
      <c r="E68" s="9" t="s">
        <v>366</v>
      </c>
      <c r="F68" s="9" t="s">
        <v>367</v>
      </c>
      <c r="G68" s="11">
        <v>41456</v>
      </c>
      <c r="H68" s="9" t="s">
        <v>368</v>
      </c>
      <c r="I68" s="9" t="s">
        <v>55</v>
      </c>
      <c r="J68" s="11">
        <v>42282</v>
      </c>
      <c r="K68" s="11">
        <v>43458</v>
      </c>
      <c r="L68" s="13">
        <v>11</v>
      </c>
      <c r="M68" s="13">
        <v>9</v>
      </c>
      <c r="N68" s="13">
        <v>6</v>
      </c>
      <c r="O68" s="136">
        <v>2257</v>
      </c>
      <c r="P68" s="136">
        <v>132</v>
      </c>
      <c r="Q68" s="136">
        <v>2119</v>
      </c>
      <c r="R68" s="136">
        <v>6</v>
      </c>
      <c r="S68" s="136">
        <v>1674.63</v>
      </c>
      <c r="T68" s="136">
        <v>1204.48</v>
      </c>
      <c r="U68" s="136">
        <v>5</v>
      </c>
      <c r="V68" s="136">
        <v>0</v>
      </c>
      <c r="W68" s="187">
        <v>1</v>
      </c>
      <c r="X68" s="136">
        <v>2257</v>
      </c>
      <c r="Y68" s="330">
        <f>+SUM(Tabla134565[[#This Row],[FITO KGR. DECOMISADO]:[ACUI KGR. DECOMISADO]])</f>
        <v>2884.11</v>
      </c>
      <c r="Z68" s="9">
        <f>+Tabla134565[[#This Row],[MARCAJES NEGATIVOS]]+Tabla134565[[#This Row],[MARCAJES POSITIVOS]]</f>
        <v>2257</v>
      </c>
      <c r="AA68" s="9">
        <f>+Tabla134565[[#This Row],[MANEJADORES]]-Tabla134565[[#This Row],[EQUIPAJES MARCADOS  ]]</f>
        <v>0</v>
      </c>
      <c r="AB68" s="19"/>
      <c r="AC68" s="20"/>
      <c r="AD68" s="21"/>
      <c r="AE68" s="22"/>
      <c r="AF68" s="22"/>
    </row>
    <row r="69" spans="1:32" ht="114.75" customHeight="1" x14ac:dyDescent="0.25">
      <c r="A69" s="9" t="s">
        <v>34</v>
      </c>
      <c r="B69" s="9" t="s">
        <v>364</v>
      </c>
      <c r="C69" s="10" t="s">
        <v>365</v>
      </c>
      <c r="D69" s="9" t="s">
        <v>370</v>
      </c>
      <c r="E69" s="9" t="s">
        <v>370</v>
      </c>
      <c r="F69" s="9" t="s">
        <v>212</v>
      </c>
      <c r="G69" s="11">
        <v>42380</v>
      </c>
      <c r="H69" s="9" t="s">
        <v>371</v>
      </c>
      <c r="I69" s="9" t="s">
        <v>362</v>
      </c>
      <c r="J69" s="11">
        <v>42884</v>
      </c>
      <c r="K69" s="11">
        <v>42884</v>
      </c>
      <c r="L69" s="13">
        <v>8</v>
      </c>
      <c r="M69" s="13">
        <v>7</v>
      </c>
      <c r="N69" s="13">
        <v>7</v>
      </c>
      <c r="O69" s="136">
        <v>74</v>
      </c>
      <c r="P69" s="136">
        <v>52</v>
      </c>
      <c r="Q69" s="136">
        <v>22</v>
      </c>
      <c r="R69" s="136">
        <v>0</v>
      </c>
      <c r="S69" s="136">
        <v>648.29999999999995</v>
      </c>
      <c r="T69" s="136">
        <v>151</v>
      </c>
      <c r="U69" s="136">
        <v>0</v>
      </c>
      <c r="V69" s="136">
        <v>0</v>
      </c>
      <c r="W69" s="187">
        <v>1</v>
      </c>
      <c r="X69" s="136">
        <v>74</v>
      </c>
      <c r="Y69" s="330">
        <f>+SUM(Tabla134565[[#This Row],[FITO KGR. DECOMISADO]:[ACUI KGR. DECOMISADO]])</f>
        <v>799.3</v>
      </c>
      <c r="Z69" s="9">
        <f>+Tabla134565[[#This Row],[MARCAJES NEGATIVOS]]+Tabla134565[[#This Row],[MARCAJES POSITIVOS]]</f>
        <v>74</v>
      </c>
      <c r="AA69" s="9">
        <f>+Tabla134565[[#This Row],[MANEJADORES]]-Tabla134565[[#This Row],[EQUIPAJES MARCADOS  ]]</f>
        <v>0</v>
      </c>
      <c r="AB69" s="19"/>
      <c r="AC69" s="20"/>
      <c r="AD69" s="21"/>
      <c r="AE69" s="22"/>
      <c r="AF69" s="22"/>
    </row>
    <row r="70" spans="1:32" ht="114.75" customHeight="1" x14ac:dyDescent="0.25">
      <c r="A70" s="9" t="s">
        <v>34</v>
      </c>
      <c r="B70" s="9" t="s">
        <v>373</v>
      </c>
      <c r="C70" s="60" t="s">
        <v>374</v>
      </c>
      <c r="D70" s="9" t="s">
        <v>375</v>
      </c>
      <c r="E70" s="9" t="s">
        <v>375</v>
      </c>
      <c r="F70" s="9" t="s">
        <v>283</v>
      </c>
      <c r="G70" s="11">
        <v>41447</v>
      </c>
      <c r="H70" s="9" t="s">
        <v>376</v>
      </c>
      <c r="I70" s="9" t="s">
        <v>95</v>
      </c>
      <c r="J70" s="11">
        <v>42646</v>
      </c>
      <c r="K70" s="11">
        <v>42646</v>
      </c>
      <c r="L70" s="13">
        <v>11</v>
      </c>
      <c r="M70" s="13">
        <v>8</v>
      </c>
      <c r="N70" s="13">
        <v>8</v>
      </c>
      <c r="O70" s="136">
        <v>1049</v>
      </c>
      <c r="P70" s="136">
        <v>556</v>
      </c>
      <c r="Q70" s="136">
        <v>493</v>
      </c>
      <c r="R70" s="136">
        <v>0</v>
      </c>
      <c r="S70" s="136">
        <v>143.774</v>
      </c>
      <c r="T70" s="136">
        <v>147.3621</v>
      </c>
      <c r="U70" s="136">
        <v>0</v>
      </c>
      <c r="V70" s="136">
        <v>196</v>
      </c>
      <c r="W70" s="187">
        <v>0.84257028112449794</v>
      </c>
      <c r="X70" s="136">
        <v>1245</v>
      </c>
      <c r="Y70" s="330">
        <f>+SUM(Tabla134565[[#This Row],[FITO KGR. DECOMISADO]:[ACUI KGR. DECOMISADO]])</f>
        <v>291.1361</v>
      </c>
      <c r="Z70" s="9">
        <f>+Tabla134565[[#This Row],[MARCAJES NEGATIVOS]]+Tabla134565[[#This Row],[MARCAJES POSITIVOS]]</f>
        <v>1245</v>
      </c>
      <c r="AA70" s="9">
        <f>+Tabla134565[[#This Row],[MANEJADORES]]-Tabla134565[[#This Row],[EQUIPAJES MARCADOS  ]]</f>
        <v>0</v>
      </c>
      <c r="AB70" s="19"/>
      <c r="AC70" s="20"/>
      <c r="AD70" s="21"/>
      <c r="AE70" s="22"/>
      <c r="AF70" s="22"/>
    </row>
    <row r="71" spans="1:32" ht="114.75" customHeight="1" x14ac:dyDescent="0.25">
      <c r="A71" s="39" t="s">
        <v>34</v>
      </c>
      <c r="B71" s="9" t="s">
        <v>373</v>
      </c>
      <c r="C71" s="60" t="s">
        <v>374</v>
      </c>
      <c r="D71" s="9" t="s">
        <v>378</v>
      </c>
      <c r="E71" s="9" t="s">
        <v>378</v>
      </c>
      <c r="F71" s="9" t="s">
        <v>379</v>
      </c>
      <c r="G71" s="11">
        <v>42289</v>
      </c>
      <c r="H71" s="9" t="s">
        <v>380</v>
      </c>
      <c r="I71" s="9" t="s">
        <v>127</v>
      </c>
      <c r="J71" s="11">
        <v>42884</v>
      </c>
      <c r="K71" s="11">
        <v>43612</v>
      </c>
      <c r="L71" s="13">
        <v>9</v>
      </c>
      <c r="M71" s="13">
        <v>7</v>
      </c>
      <c r="N71" s="13">
        <v>5</v>
      </c>
      <c r="O71" s="136">
        <v>701</v>
      </c>
      <c r="P71" s="136">
        <v>412</v>
      </c>
      <c r="Q71" s="136">
        <v>283</v>
      </c>
      <c r="R71" s="136">
        <v>6</v>
      </c>
      <c r="S71" s="136">
        <v>131.55439999999999</v>
      </c>
      <c r="T71" s="136">
        <v>101.274</v>
      </c>
      <c r="U71" s="136">
        <v>0</v>
      </c>
      <c r="V71" s="136">
        <v>80</v>
      </c>
      <c r="W71" s="187">
        <v>0.89756722151088353</v>
      </c>
      <c r="X71" s="136">
        <v>781</v>
      </c>
      <c r="Y71" s="330">
        <f>+SUM(Tabla134565[[#This Row],[FITO KGR. DECOMISADO]:[ACUI KGR. DECOMISADO]])</f>
        <v>232.82839999999999</v>
      </c>
      <c r="Z71" s="9">
        <f>+Tabla134565[[#This Row],[MARCAJES NEGATIVOS]]+Tabla134565[[#This Row],[MARCAJES POSITIVOS]]</f>
        <v>781</v>
      </c>
      <c r="AA71" s="9">
        <f>+Tabla134565[[#This Row],[MANEJADORES]]-Tabla134565[[#This Row],[EQUIPAJES MARCADOS  ]]</f>
        <v>0</v>
      </c>
      <c r="AB71" s="19" t="s">
        <v>91</v>
      </c>
      <c r="AC71" s="56"/>
      <c r="AD71" s="74"/>
      <c r="AE71" s="22"/>
      <c r="AF71" s="22"/>
    </row>
    <row r="72" spans="1:32" ht="114.75" customHeight="1" x14ac:dyDescent="0.25">
      <c r="A72" s="24" t="s">
        <v>385</v>
      </c>
      <c r="B72" s="24" t="s">
        <v>386</v>
      </c>
      <c r="C72" s="24" t="s">
        <v>459</v>
      </c>
      <c r="D72" s="75" t="s">
        <v>58</v>
      </c>
      <c r="E72" s="44"/>
      <c r="F72" s="28" t="s">
        <v>59</v>
      </c>
      <c r="G72" s="27">
        <v>43464</v>
      </c>
      <c r="H72" s="45" t="s">
        <v>60</v>
      </c>
      <c r="I72" s="46" t="s">
        <v>55</v>
      </c>
      <c r="J72" s="47">
        <v>44669</v>
      </c>
      <c r="K72" s="47">
        <v>44788</v>
      </c>
      <c r="L72" s="13">
        <v>6</v>
      </c>
      <c r="M72" s="13">
        <v>2</v>
      </c>
      <c r="N72" s="13">
        <v>2</v>
      </c>
      <c r="O72" s="136">
        <v>26</v>
      </c>
      <c r="P72" s="136">
        <v>1</v>
      </c>
      <c r="Q72" s="136">
        <v>23</v>
      </c>
      <c r="R72" s="136">
        <v>0</v>
      </c>
      <c r="S72" s="136">
        <v>5</v>
      </c>
      <c r="T72" s="136">
        <v>88.35</v>
      </c>
      <c r="U72" s="136">
        <v>0</v>
      </c>
      <c r="V72" s="136">
        <v>10</v>
      </c>
      <c r="W72" s="187">
        <v>0.72222222222222221</v>
      </c>
      <c r="X72" s="136">
        <v>36</v>
      </c>
      <c r="Y72" s="330">
        <f>+SUM(Tabla134565[[#This Row],[FITO KGR. DECOMISADO]:[ACUI KGR. DECOMISADO]])</f>
        <v>93.35</v>
      </c>
      <c r="Z72" s="9">
        <f>+Tabla134565[[#This Row],[MARCAJES NEGATIVOS]]+Tabla134565[[#This Row],[MARCAJES POSITIVOS]]</f>
        <v>36</v>
      </c>
      <c r="AA72" s="9">
        <f>+Tabla134565[[#This Row],[MANEJADORES]]-Tabla134565[[#This Row],[EQUIPAJES MARCADOS  ]]</f>
        <v>0</v>
      </c>
      <c r="AB72" s="35"/>
      <c r="AC72" s="36"/>
      <c r="AD72" s="37"/>
      <c r="AE72" s="38"/>
      <c r="AF72" s="38"/>
    </row>
    <row r="73" spans="1:32" ht="114.75" customHeight="1" x14ac:dyDescent="0.25">
      <c r="A73" s="9" t="s">
        <v>385</v>
      </c>
      <c r="B73" s="39" t="s">
        <v>386</v>
      </c>
      <c r="C73" s="52" t="s">
        <v>387</v>
      </c>
      <c r="D73" s="39" t="s">
        <v>388</v>
      </c>
      <c r="E73" s="39" t="s">
        <v>388</v>
      </c>
      <c r="F73" s="39" t="s">
        <v>283</v>
      </c>
      <c r="G73" s="41">
        <v>41799</v>
      </c>
      <c r="H73" s="39" t="s">
        <v>389</v>
      </c>
      <c r="I73" s="39" t="s">
        <v>55</v>
      </c>
      <c r="J73" s="41">
        <v>42646</v>
      </c>
      <c r="K73" s="41">
        <v>42646</v>
      </c>
      <c r="L73" s="13">
        <v>10</v>
      </c>
      <c r="M73" s="13">
        <v>8</v>
      </c>
      <c r="N73" s="13">
        <v>8</v>
      </c>
      <c r="O73" s="136">
        <v>62</v>
      </c>
      <c r="P73" s="136">
        <v>1</v>
      </c>
      <c r="Q73" s="136">
        <v>51</v>
      </c>
      <c r="R73" s="136">
        <v>0</v>
      </c>
      <c r="S73" s="136">
        <v>0</v>
      </c>
      <c r="T73" s="136">
        <v>250.32</v>
      </c>
      <c r="U73" s="136">
        <v>0</v>
      </c>
      <c r="V73" s="136">
        <v>4</v>
      </c>
      <c r="W73" s="187">
        <v>0.93939393939393945</v>
      </c>
      <c r="X73" s="136">
        <v>66</v>
      </c>
      <c r="Y73" s="330">
        <f>+SUM(Tabla134565[[#This Row],[FITO KGR. DECOMISADO]:[ACUI KGR. DECOMISADO]])</f>
        <v>250.32</v>
      </c>
      <c r="Z73" s="9">
        <f>+Tabla134565[[#This Row],[MARCAJES NEGATIVOS]]+Tabla134565[[#This Row],[MARCAJES POSITIVOS]]</f>
        <v>66</v>
      </c>
      <c r="AA73" s="9">
        <f>+Tabla134565[[#This Row],[MANEJADORES]]-Tabla134565[[#This Row],[EQUIPAJES MARCADOS  ]]</f>
        <v>0</v>
      </c>
      <c r="AB73" s="43" t="s">
        <v>391</v>
      </c>
      <c r="AC73" s="36"/>
      <c r="AD73" s="37"/>
      <c r="AE73" s="38"/>
      <c r="AF73" s="38"/>
    </row>
    <row r="74" spans="1:32" ht="114.75" customHeight="1" x14ac:dyDescent="0.25">
      <c r="A74" s="9" t="s">
        <v>385</v>
      </c>
      <c r="B74" s="9" t="s">
        <v>185</v>
      </c>
      <c r="C74" s="60" t="s">
        <v>392</v>
      </c>
      <c r="D74" s="9" t="s">
        <v>393</v>
      </c>
      <c r="E74" s="9" t="s">
        <v>393</v>
      </c>
      <c r="F74" s="9" t="s">
        <v>394</v>
      </c>
      <c r="G74" s="11">
        <v>42614</v>
      </c>
      <c r="H74" s="9" t="s">
        <v>395</v>
      </c>
      <c r="I74" s="9" t="s">
        <v>55</v>
      </c>
      <c r="J74" s="11">
        <v>43017</v>
      </c>
      <c r="K74" s="11">
        <v>43017</v>
      </c>
      <c r="L74" s="13">
        <v>8</v>
      </c>
      <c r="M74" s="13">
        <v>7</v>
      </c>
      <c r="N74" s="13">
        <v>7</v>
      </c>
      <c r="O74" s="136">
        <v>5</v>
      </c>
      <c r="P74" s="136">
        <v>3</v>
      </c>
      <c r="Q74" s="136">
        <v>2</v>
      </c>
      <c r="R74" s="136">
        <v>0</v>
      </c>
      <c r="S74" s="136">
        <v>401.5</v>
      </c>
      <c r="T74" s="136">
        <v>3.5</v>
      </c>
      <c r="U74" s="136">
        <v>0</v>
      </c>
      <c r="V74" s="136">
        <v>1</v>
      </c>
      <c r="W74" s="187">
        <v>0.83333333333333337</v>
      </c>
      <c r="X74" s="136">
        <v>6</v>
      </c>
      <c r="Y74" s="330">
        <f>+SUM(Tabla134565[[#This Row],[FITO KGR. DECOMISADO]:[ACUI KGR. DECOMISADO]])</f>
        <v>405</v>
      </c>
      <c r="Z74" s="9">
        <f>+Tabla134565[[#This Row],[MARCAJES NEGATIVOS]]+Tabla134565[[#This Row],[MARCAJES POSITIVOS]]</f>
        <v>6</v>
      </c>
      <c r="AA74" s="9">
        <f>+Tabla134565[[#This Row],[MANEJADORES]]-Tabla134565[[#This Row],[EQUIPAJES MARCADOS  ]]</f>
        <v>0</v>
      </c>
      <c r="AB74" s="19"/>
      <c r="AC74" s="20"/>
      <c r="AD74" s="21"/>
      <c r="AE74" s="22"/>
      <c r="AF74" s="22"/>
    </row>
    <row r="75" spans="1:32" ht="114.75" customHeight="1" x14ac:dyDescent="0.25">
      <c r="A75" s="39" t="s">
        <v>385</v>
      </c>
      <c r="B75" s="9" t="s">
        <v>218</v>
      </c>
      <c r="C75" s="60" t="s">
        <v>397</v>
      </c>
      <c r="D75" s="9" t="s">
        <v>398</v>
      </c>
      <c r="E75" s="9" t="s">
        <v>398</v>
      </c>
      <c r="F75" s="9" t="s">
        <v>399</v>
      </c>
      <c r="G75" s="11">
        <v>41760</v>
      </c>
      <c r="H75" s="9" t="s">
        <v>400</v>
      </c>
      <c r="I75" s="9" t="s">
        <v>89</v>
      </c>
      <c r="J75" s="11">
        <v>42359</v>
      </c>
      <c r="K75" s="11">
        <v>44515</v>
      </c>
      <c r="L75" s="13">
        <v>10</v>
      </c>
      <c r="M75" s="13">
        <v>9</v>
      </c>
      <c r="N75" s="13">
        <v>3</v>
      </c>
      <c r="O75" s="136">
        <v>304</v>
      </c>
      <c r="P75" s="136">
        <v>190</v>
      </c>
      <c r="Q75" s="136">
        <v>44</v>
      </c>
      <c r="R75" s="136">
        <v>0</v>
      </c>
      <c r="S75" s="136">
        <v>2221.9300000000003</v>
      </c>
      <c r="T75" s="136">
        <v>152.14000000000001</v>
      </c>
      <c r="U75" s="136">
        <v>0</v>
      </c>
      <c r="V75" s="136">
        <v>2</v>
      </c>
      <c r="W75" s="187">
        <v>0.99346405228758172</v>
      </c>
      <c r="X75" s="136">
        <v>306</v>
      </c>
      <c r="Y75" s="330">
        <f>+SUM(Tabla134565[[#This Row],[FITO KGR. DECOMISADO]:[ACUI KGR. DECOMISADO]])</f>
        <v>2374.0700000000002</v>
      </c>
      <c r="Z75" s="9">
        <f>+Tabla134565[[#This Row],[MARCAJES NEGATIVOS]]+Tabla134565[[#This Row],[MARCAJES POSITIVOS]]</f>
        <v>306</v>
      </c>
      <c r="AA75" s="9">
        <f>+Tabla134565[[#This Row],[MANEJADORES]]-Tabla134565[[#This Row],[EQUIPAJES MARCADOS  ]]</f>
        <v>0</v>
      </c>
      <c r="AB75" s="19" t="s">
        <v>222</v>
      </c>
      <c r="AC75" s="20"/>
      <c r="AD75" s="21"/>
      <c r="AE75" s="22"/>
      <c r="AF75" s="22"/>
    </row>
    <row r="76" spans="1:32" ht="114.75" customHeight="1" x14ac:dyDescent="0.25">
      <c r="A76" s="39" t="s">
        <v>385</v>
      </c>
      <c r="B76" s="9" t="s">
        <v>259</v>
      </c>
      <c r="C76" s="60" t="s">
        <v>402</v>
      </c>
      <c r="D76" s="9" t="s">
        <v>403</v>
      </c>
      <c r="E76" s="9" t="s">
        <v>403</v>
      </c>
      <c r="F76" s="9" t="s">
        <v>404</v>
      </c>
      <c r="G76" s="11">
        <v>42494</v>
      </c>
      <c r="H76" s="9" t="s">
        <v>405</v>
      </c>
      <c r="I76" s="9" t="s">
        <v>95</v>
      </c>
      <c r="J76" s="11">
        <v>43364</v>
      </c>
      <c r="K76" s="11">
        <v>44454</v>
      </c>
      <c r="L76" s="13">
        <v>8</v>
      </c>
      <c r="M76" s="13">
        <v>6</v>
      </c>
      <c r="N76" s="13">
        <v>3</v>
      </c>
      <c r="O76" s="136">
        <v>55</v>
      </c>
      <c r="P76" s="136">
        <v>55</v>
      </c>
      <c r="Q76" s="136">
        <v>6</v>
      </c>
      <c r="R76" s="136">
        <v>0</v>
      </c>
      <c r="S76" s="136">
        <v>257.10000000000002</v>
      </c>
      <c r="T76" s="136">
        <v>9.5</v>
      </c>
      <c r="U76" s="136">
        <v>0</v>
      </c>
      <c r="V76" s="136">
        <v>5</v>
      </c>
      <c r="W76" s="187">
        <v>0.91666666666666663</v>
      </c>
      <c r="X76" s="136">
        <v>60</v>
      </c>
      <c r="Y76" s="330">
        <f>+SUM(Tabla134565[[#This Row],[FITO KGR. DECOMISADO]:[ACUI KGR. DECOMISADO]])</f>
        <v>266.60000000000002</v>
      </c>
      <c r="Z76" s="9">
        <f>+Tabla134565[[#This Row],[MARCAJES NEGATIVOS]]+Tabla134565[[#This Row],[MARCAJES POSITIVOS]]</f>
        <v>60</v>
      </c>
      <c r="AA76" s="9">
        <f>+Tabla134565[[#This Row],[MANEJADORES]]-Tabla134565[[#This Row],[EQUIPAJES MARCADOS  ]]</f>
        <v>0</v>
      </c>
      <c r="AB76" s="19"/>
      <c r="AC76" s="20"/>
      <c r="AD76" s="21"/>
      <c r="AE76" s="22"/>
      <c r="AF76" s="22"/>
    </row>
    <row r="77" spans="1:32" ht="114.75" customHeight="1" x14ac:dyDescent="0.25">
      <c r="A77" s="9" t="s">
        <v>385</v>
      </c>
      <c r="B77" s="39" t="s">
        <v>358</v>
      </c>
      <c r="C77" s="52" t="s">
        <v>407</v>
      </c>
      <c r="D77" s="39" t="s">
        <v>408</v>
      </c>
      <c r="E77" s="39" t="s">
        <v>408</v>
      </c>
      <c r="F77" s="39" t="s">
        <v>212</v>
      </c>
      <c r="G77" s="41">
        <v>42015</v>
      </c>
      <c r="H77" s="39" t="s">
        <v>409</v>
      </c>
      <c r="I77" s="39" t="s">
        <v>89</v>
      </c>
      <c r="J77" s="41">
        <v>42884</v>
      </c>
      <c r="K77" s="41">
        <v>42884</v>
      </c>
      <c r="L77" s="13">
        <v>9</v>
      </c>
      <c r="M77" s="13">
        <v>7</v>
      </c>
      <c r="N77" s="13">
        <v>7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87"/>
      <c r="X77" s="136">
        <v>0</v>
      </c>
      <c r="Y77" s="330">
        <f>+SUM(Tabla134565[[#This Row],[FITO KGR. DECOMISADO]:[ACUI KGR. DECOMISADO]])</f>
        <v>0</v>
      </c>
      <c r="Z77" s="9">
        <f>+Tabla134565[[#This Row],[MARCAJES NEGATIVOS]]+Tabla134565[[#This Row],[MARCAJES POSITIVOS]]</f>
        <v>0</v>
      </c>
      <c r="AA77" s="9">
        <f>+Tabla134565[[#This Row],[MANEJADORES]]-Tabla134565[[#This Row],[EQUIPAJES MARCADOS  ]]</f>
        <v>0</v>
      </c>
      <c r="AB77" s="43"/>
      <c r="AC77" s="36"/>
      <c r="AD77" s="37"/>
      <c r="AE77" s="38"/>
      <c r="AF77" s="38"/>
    </row>
    <row r="78" spans="1:32" ht="114.75" customHeight="1" x14ac:dyDescent="0.25">
      <c r="A78" s="39" t="s">
        <v>385</v>
      </c>
      <c r="B78" s="39" t="s">
        <v>358</v>
      </c>
      <c r="C78" s="52" t="s">
        <v>407</v>
      </c>
      <c r="D78" s="61" t="s">
        <v>411</v>
      </c>
      <c r="E78" s="61" t="s">
        <v>411</v>
      </c>
      <c r="F78" s="61" t="s">
        <v>412</v>
      </c>
      <c r="G78" s="77">
        <v>42626</v>
      </c>
      <c r="H78" s="61" t="s">
        <v>413</v>
      </c>
      <c r="I78" s="39" t="s">
        <v>55</v>
      </c>
      <c r="J78" s="41">
        <v>43087</v>
      </c>
      <c r="K78" s="41">
        <v>43087</v>
      </c>
      <c r="L78" s="13">
        <v>8</v>
      </c>
      <c r="M78" s="13">
        <v>7</v>
      </c>
      <c r="N78" s="13">
        <v>7</v>
      </c>
      <c r="O78" s="136">
        <v>0</v>
      </c>
      <c r="P78" s="136">
        <v>0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6">
        <v>0</v>
      </c>
      <c r="W78" s="187"/>
      <c r="X78" s="136">
        <v>0</v>
      </c>
      <c r="Y78" s="330">
        <f>+SUM(Tabla134565[[#This Row],[FITO KGR. DECOMISADO]:[ACUI KGR. DECOMISADO]])</f>
        <v>0</v>
      </c>
      <c r="Z78" s="9">
        <f>+Tabla134565[[#This Row],[MARCAJES NEGATIVOS]]+Tabla134565[[#This Row],[MARCAJES POSITIVOS]]</f>
        <v>0</v>
      </c>
      <c r="AA78" s="9">
        <f>+Tabla134565[[#This Row],[MANEJADORES]]-Tabla134565[[#This Row],[EQUIPAJES MARCADOS  ]]</f>
        <v>0</v>
      </c>
      <c r="AB78" s="43"/>
      <c r="AC78" s="36"/>
      <c r="AD78" s="37"/>
      <c r="AE78" s="38"/>
      <c r="AF78" s="38"/>
    </row>
    <row r="79" spans="1:32" ht="114.75" customHeight="1" x14ac:dyDescent="0.25">
      <c r="A79" s="9" t="s">
        <v>385</v>
      </c>
      <c r="B79" s="39" t="s">
        <v>358</v>
      </c>
      <c r="C79" s="52" t="s">
        <v>407</v>
      </c>
      <c r="D79" s="39" t="s">
        <v>415</v>
      </c>
      <c r="E79" s="39" t="s">
        <v>415</v>
      </c>
      <c r="F79" s="39" t="s">
        <v>246</v>
      </c>
      <c r="G79" s="41">
        <v>43341</v>
      </c>
      <c r="H79" s="39" t="s">
        <v>416</v>
      </c>
      <c r="I79" s="39" t="s">
        <v>203</v>
      </c>
      <c r="J79" s="41">
        <v>43815</v>
      </c>
      <c r="K79" s="41">
        <v>43815</v>
      </c>
      <c r="L79" s="13">
        <v>6</v>
      </c>
      <c r="M79" s="13">
        <v>5</v>
      </c>
      <c r="N79" s="13">
        <v>5</v>
      </c>
      <c r="O79" s="136">
        <v>309</v>
      </c>
      <c r="P79" s="136">
        <v>258</v>
      </c>
      <c r="Q79" s="136">
        <v>6</v>
      </c>
      <c r="R79" s="136">
        <v>0</v>
      </c>
      <c r="S79" s="136">
        <v>693</v>
      </c>
      <c r="T79" s="136">
        <v>38</v>
      </c>
      <c r="U79" s="136">
        <v>0</v>
      </c>
      <c r="V79" s="136">
        <v>0</v>
      </c>
      <c r="W79" s="187">
        <v>1</v>
      </c>
      <c r="X79" s="136">
        <v>309</v>
      </c>
      <c r="Y79" s="330">
        <f>+SUM(Tabla134565[[#This Row],[FITO KGR. DECOMISADO]:[ACUI KGR. DECOMISADO]])</f>
        <v>731</v>
      </c>
      <c r="Z79" s="9">
        <f>+Tabla134565[[#This Row],[MARCAJES NEGATIVOS]]+Tabla134565[[#This Row],[MARCAJES POSITIVOS]]</f>
        <v>309</v>
      </c>
      <c r="AA79" s="9">
        <f>+Tabla134565[[#This Row],[MANEJADORES]]-Tabla134565[[#This Row],[EQUIPAJES MARCADOS  ]]</f>
        <v>0</v>
      </c>
      <c r="AB79" s="43"/>
      <c r="AC79" s="36"/>
      <c r="AD79" s="37"/>
      <c r="AE79" s="38"/>
      <c r="AF79" s="38"/>
    </row>
    <row r="80" spans="1:32" ht="114.75" customHeight="1" x14ac:dyDescent="0.25">
      <c r="A80" s="9" t="s">
        <v>385</v>
      </c>
      <c r="B80" s="39" t="s">
        <v>418</v>
      </c>
      <c r="C80" s="52" t="s">
        <v>419</v>
      </c>
      <c r="D80" s="39" t="s">
        <v>420</v>
      </c>
      <c r="E80" s="40" t="s">
        <v>420</v>
      </c>
      <c r="F80" s="39" t="s">
        <v>421</v>
      </c>
      <c r="G80" s="41">
        <v>41122</v>
      </c>
      <c r="H80" s="39" t="s">
        <v>422</v>
      </c>
      <c r="I80" s="39" t="s">
        <v>423</v>
      </c>
      <c r="J80" s="41">
        <v>41547</v>
      </c>
      <c r="K80" s="41">
        <v>44375</v>
      </c>
      <c r="L80" s="13">
        <v>12</v>
      </c>
      <c r="M80" s="13">
        <v>11</v>
      </c>
      <c r="N80" s="13">
        <v>3</v>
      </c>
      <c r="O80" s="136">
        <v>4</v>
      </c>
      <c r="P80" s="136">
        <v>4</v>
      </c>
      <c r="Q80" s="136">
        <v>0</v>
      </c>
      <c r="R80" s="136">
        <v>0</v>
      </c>
      <c r="S80" s="136">
        <v>0</v>
      </c>
      <c r="T80" s="136">
        <v>0</v>
      </c>
      <c r="U80" s="136">
        <v>0</v>
      </c>
      <c r="V80" s="136">
        <v>0</v>
      </c>
      <c r="W80" s="187">
        <v>1</v>
      </c>
      <c r="X80" s="136">
        <v>4</v>
      </c>
      <c r="Y80" s="330">
        <f>+SUM(Tabla134565[[#This Row],[FITO KGR. DECOMISADO]:[ACUI KGR. DECOMISADO]])</f>
        <v>0</v>
      </c>
      <c r="Z80" s="9">
        <f>+Tabla134565[[#This Row],[MARCAJES NEGATIVOS]]+Tabla134565[[#This Row],[MARCAJES POSITIVOS]]</f>
        <v>4</v>
      </c>
      <c r="AA80" s="9">
        <f>+Tabla134565[[#This Row],[MANEJADORES]]-Tabla134565[[#This Row],[EQUIPAJES MARCADOS  ]]</f>
        <v>0</v>
      </c>
      <c r="AB80" s="43"/>
      <c r="AC80" s="36"/>
      <c r="AD80" s="37"/>
      <c r="AE80" s="38"/>
      <c r="AF80" s="38"/>
    </row>
    <row r="81" spans="1:32" ht="114.75" customHeight="1" x14ac:dyDescent="0.25">
      <c r="A81" s="9" t="s">
        <v>385</v>
      </c>
      <c r="B81" s="9" t="s">
        <v>425</v>
      </c>
      <c r="C81" s="60" t="s">
        <v>426</v>
      </c>
      <c r="D81" s="9" t="s">
        <v>427</v>
      </c>
      <c r="E81" s="9" t="s">
        <v>427</v>
      </c>
      <c r="F81" s="9" t="s">
        <v>428</v>
      </c>
      <c r="G81" s="11">
        <v>41796</v>
      </c>
      <c r="H81" s="9" t="s">
        <v>429</v>
      </c>
      <c r="I81" s="9" t="s">
        <v>55</v>
      </c>
      <c r="J81" s="11">
        <v>42282</v>
      </c>
      <c r="K81" s="11">
        <v>42282</v>
      </c>
      <c r="L81" s="13">
        <v>10</v>
      </c>
      <c r="M81" s="13">
        <v>9</v>
      </c>
      <c r="N81" s="13">
        <v>9</v>
      </c>
      <c r="O81" s="136">
        <v>142</v>
      </c>
      <c r="P81" s="136">
        <v>126</v>
      </c>
      <c r="Q81" s="136">
        <v>2</v>
      </c>
      <c r="R81" s="136">
        <v>0</v>
      </c>
      <c r="S81" s="136">
        <v>672.32</v>
      </c>
      <c r="T81" s="136">
        <v>11.6</v>
      </c>
      <c r="U81" s="136">
        <v>0</v>
      </c>
      <c r="V81" s="136">
        <v>0</v>
      </c>
      <c r="W81" s="187">
        <v>1</v>
      </c>
      <c r="X81" s="136">
        <v>142</v>
      </c>
      <c r="Y81" s="330">
        <f>+SUM(Tabla134565[[#This Row],[FITO KGR. DECOMISADO]:[ACUI KGR. DECOMISADO]])</f>
        <v>683.92000000000007</v>
      </c>
      <c r="Z81" s="9">
        <f>+Tabla134565[[#This Row],[MARCAJES NEGATIVOS]]+Tabla134565[[#This Row],[MARCAJES POSITIVOS]]</f>
        <v>142</v>
      </c>
      <c r="AA81" s="9">
        <f>+Tabla134565[[#This Row],[MANEJADORES]]-Tabla134565[[#This Row],[EQUIPAJES MARCADOS  ]]</f>
        <v>0</v>
      </c>
      <c r="AB81" s="19" t="s">
        <v>431</v>
      </c>
      <c r="AC81" s="20"/>
      <c r="AD81" s="21"/>
      <c r="AE81" s="22"/>
      <c r="AF81" s="22"/>
    </row>
    <row r="82" spans="1:32" ht="123" customHeight="1" x14ac:dyDescent="0.25">
      <c r="A82" s="78" t="s">
        <v>385</v>
      </c>
      <c r="B82" s="28" t="s">
        <v>425</v>
      </c>
      <c r="C82" s="168" t="s">
        <v>426</v>
      </c>
      <c r="D82" s="28" t="s">
        <v>432</v>
      </c>
      <c r="E82" s="66" t="s">
        <v>432</v>
      </c>
      <c r="F82" s="28" t="s">
        <v>433</v>
      </c>
      <c r="G82" s="27">
        <v>43250</v>
      </c>
      <c r="H82" s="28" t="s">
        <v>434</v>
      </c>
      <c r="I82" s="28" t="s">
        <v>39</v>
      </c>
      <c r="J82" s="27">
        <v>44088</v>
      </c>
      <c r="K82" s="27">
        <v>44088</v>
      </c>
      <c r="L82" s="13">
        <v>6</v>
      </c>
      <c r="M82" s="13">
        <v>4</v>
      </c>
      <c r="N82" s="13">
        <v>4</v>
      </c>
      <c r="O82" s="136">
        <v>20</v>
      </c>
      <c r="P82" s="136">
        <v>17</v>
      </c>
      <c r="Q82" s="136">
        <v>0</v>
      </c>
      <c r="R82" s="136">
        <v>0</v>
      </c>
      <c r="S82" s="136">
        <v>53.170000000000009</v>
      </c>
      <c r="T82" s="136">
        <v>0</v>
      </c>
      <c r="U82" s="136">
        <v>0</v>
      </c>
      <c r="V82" s="136">
        <v>0</v>
      </c>
      <c r="W82" s="187">
        <v>1</v>
      </c>
      <c r="X82" s="136">
        <v>20</v>
      </c>
      <c r="Y82" s="330">
        <f>+SUM(Tabla134565[[#This Row],[FITO KGR. DECOMISADO]:[ACUI KGR. DECOMISADO]])</f>
        <v>53.170000000000009</v>
      </c>
      <c r="Z82" s="9">
        <f>+Tabla134565[[#This Row],[MARCAJES NEGATIVOS]]+Tabla134565[[#This Row],[MARCAJES POSITIVOS]]</f>
        <v>20</v>
      </c>
      <c r="AA82" s="9">
        <f>+Tabla134565[[#This Row],[MANEJADORES]]-Tabla134565[[#This Row],[EQUIPAJES MARCADOS  ]]</f>
        <v>0</v>
      </c>
      <c r="AB82" s="35" t="s">
        <v>436</v>
      </c>
      <c r="AC82" s="36"/>
      <c r="AD82" s="37"/>
      <c r="AE82" s="38"/>
      <c r="AF82" s="38"/>
    </row>
    <row r="83" spans="1:32" ht="123" customHeight="1" x14ac:dyDescent="0.25">
      <c r="A83" s="78" t="s">
        <v>34</v>
      </c>
      <c r="B83" s="28" t="s">
        <v>473</v>
      </c>
      <c r="C83" s="24" t="s">
        <v>472</v>
      </c>
      <c r="D83" s="28" t="s">
        <v>438</v>
      </c>
      <c r="E83" s="66"/>
      <c r="F83" s="28" t="s">
        <v>456</v>
      </c>
      <c r="G83" s="191">
        <v>44207</v>
      </c>
      <c r="H83" s="190" t="s">
        <v>454</v>
      </c>
      <c r="I83" s="192" t="s">
        <v>64</v>
      </c>
      <c r="J83" s="191">
        <v>44753</v>
      </c>
      <c r="K83" s="27">
        <v>44879</v>
      </c>
      <c r="L83" s="13">
        <v>3</v>
      </c>
      <c r="M83" s="13">
        <v>2</v>
      </c>
      <c r="N83" s="13">
        <v>2</v>
      </c>
      <c r="O83" s="136">
        <v>394</v>
      </c>
      <c r="P83" s="136">
        <v>209</v>
      </c>
      <c r="Q83" s="136">
        <v>184</v>
      </c>
      <c r="R83" s="136">
        <v>1</v>
      </c>
      <c r="S83" s="136">
        <v>316.31299999999999</v>
      </c>
      <c r="T83" s="136">
        <v>210.99700000000001</v>
      </c>
      <c r="U83" s="136">
        <v>0</v>
      </c>
      <c r="V83" s="136">
        <v>23</v>
      </c>
      <c r="W83" s="187">
        <v>0.94484412470023982</v>
      </c>
      <c r="X83" s="136">
        <v>417</v>
      </c>
      <c r="Y83" s="330">
        <f>+SUM(Tabla134565[[#This Row],[FITO KGR. DECOMISADO]:[ACUI KGR. DECOMISADO]])</f>
        <v>527.30999999999995</v>
      </c>
      <c r="Z83" s="9">
        <f>+Tabla134565[[#This Row],[MARCAJES NEGATIVOS]]+Tabla134565[[#This Row],[MARCAJES POSITIVOS]]</f>
        <v>417</v>
      </c>
      <c r="AA83" s="9">
        <f>+Tabla134565[[#This Row],[MANEJADORES]]-Tabla134565[[#This Row],[EQUIPAJES MARCADOS  ]]</f>
        <v>0</v>
      </c>
      <c r="AB83" s="35"/>
      <c r="AC83" s="36"/>
      <c r="AD83" s="37"/>
      <c r="AE83" s="38"/>
      <c r="AF83" s="38"/>
    </row>
    <row r="84" spans="1:32" ht="123" customHeight="1" x14ac:dyDescent="0.25">
      <c r="A84" s="85" t="s">
        <v>34</v>
      </c>
      <c r="B84" s="86" t="s">
        <v>439</v>
      </c>
      <c r="C84" s="24" t="s">
        <v>440</v>
      </c>
      <c r="D84" s="225" t="s">
        <v>441</v>
      </c>
      <c r="E84" s="66"/>
      <c r="F84" s="27"/>
      <c r="G84" s="27">
        <v>44046</v>
      </c>
      <c r="H84" s="28" t="s">
        <v>442</v>
      </c>
      <c r="I84" s="27" t="s">
        <v>64</v>
      </c>
      <c r="J84" s="27">
        <v>44776</v>
      </c>
      <c r="K84" s="27">
        <v>44848</v>
      </c>
      <c r="L84" s="13">
        <v>4</v>
      </c>
      <c r="M84" s="13">
        <v>2</v>
      </c>
      <c r="N84" s="13">
        <v>2</v>
      </c>
      <c r="O84" s="136">
        <v>145</v>
      </c>
      <c r="P84" s="136">
        <v>55</v>
      </c>
      <c r="Q84" s="136">
        <v>88</v>
      </c>
      <c r="R84" s="136">
        <v>2</v>
      </c>
      <c r="S84" s="136">
        <v>61.985000000000007</v>
      </c>
      <c r="T84" s="136">
        <v>75.48</v>
      </c>
      <c r="U84" s="136">
        <v>0.1</v>
      </c>
      <c r="V84" s="136">
        <v>32</v>
      </c>
      <c r="W84" s="187">
        <v>0.8192090395480226</v>
      </c>
      <c r="X84" s="136">
        <v>177</v>
      </c>
      <c r="Y84" s="330">
        <f>+SUM(Tabla134565[[#This Row],[FITO KGR. DECOMISADO]:[ACUI KGR. DECOMISADO]])</f>
        <v>137.565</v>
      </c>
      <c r="Z84" s="9">
        <f>+Tabla134565[[#This Row],[MARCAJES NEGATIVOS]]+Tabla134565[[#This Row],[MARCAJES POSITIVOS]]</f>
        <v>177</v>
      </c>
      <c r="AA84" s="9">
        <f>+Tabla134565[[#This Row],[MANEJADORES]]-Tabla134565[[#This Row],[EQUIPAJES MARCADOS  ]]</f>
        <v>0</v>
      </c>
      <c r="AB84" s="35"/>
      <c r="AC84" s="36"/>
      <c r="AD84" s="37"/>
      <c r="AE84" s="38"/>
      <c r="AF84" s="38"/>
    </row>
    <row r="85" spans="1:32" ht="123" customHeight="1" x14ac:dyDescent="0.25">
      <c r="A85" s="78" t="s">
        <v>34</v>
      </c>
      <c r="B85" s="28" t="s">
        <v>185</v>
      </c>
      <c r="C85" s="10" t="s">
        <v>192</v>
      </c>
      <c r="D85" s="28" t="s">
        <v>460</v>
      </c>
      <c r="E85" s="66" t="s">
        <v>460</v>
      </c>
      <c r="F85" s="224">
        <v>48</v>
      </c>
      <c r="G85" s="27">
        <v>44522</v>
      </c>
      <c r="H85" s="28" t="s">
        <v>461</v>
      </c>
      <c r="I85" s="27" t="s">
        <v>48</v>
      </c>
      <c r="J85" s="27">
        <v>44887</v>
      </c>
      <c r="K85" s="27">
        <v>45040</v>
      </c>
      <c r="L85" s="13">
        <v>3</v>
      </c>
      <c r="M85" s="13">
        <v>2</v>
      </c>
      <c r="N85" s="13">
        <v>1</v>
      </c>
      <c r="O85" s="136">
        <v>36</v>
      </c>
      <c r="P85" s="136">
        <v>22</v>
      </c>
      <c r="Q85" s="136">
        <v>14</v>
      </c>
      <c r="R85" s="136">
        <v>0</v>
      </c>
      <c r="S85" s="136">
        <v>28.57</v>
      </c>
      <c r="T85" s="136">
        <v>6.4700000000000006</v>
      </c>
      <c r="U85" s="136">
        <v>0</v>
      </c>
      <c r="V85" s="136">
        <v>7</v>
      </c>
      <c r="W85" s="187">
        <v>0.83720930232558144</v>
      </c>
      <c r="X85" s="136">
        <v>43</v>
      </c>
      <c r="Y85" s="330">
        <f>+SUM(Tabla134565[[#This Row],[FITO KGR. DECOMISADO]:[ACUI KGR. DECOMISADO]])</f>
        <v>35.04</v>
      </c>
      <c r="Z85" s="34"/>
      <c r="AA85" s="34"/>
      <c r="AB85" s="35"/>
      <c r="AC85" s="36"/>
      <c r="AD85" s="37"/>
      <c r="AE85" s="38"/>
      <c r="AF85" s="38"/>
    </row>
    <row r="86" spans="1:32" ht="123" customHeight="1" x14ac:dyDescent="0.25">
      <c r="A86" s="78" t="s">
        <v>34</v>
      </c>
      <c r="B86" s="28" t="s">
        <v>277</v>
      </c>
      <c r="C86" s="10" t="s">
        <v>278</v>
      </c>
      <c r="D86" s="28" t="s">
        <v>464</v>
      </c>
      <c r="E86" s="66" t="s">
        <v>464</v>
      </c>
      <c r="F86" s="224">
        <v>48</v>
      </c>
      <c r="G86" s="27">
        <v>44082</v>
      </c>
      <c r="H86" s="28" t="s">
        <v>465</v>
      </c>
      <c r="I86" s="27" t="s">
        <v>237</v>
      </c>
      <c r="J86" s="27">
        <v>44812</v>
      </c>
      <c r="K86" s="27">
        <v>45040</v>
      </c>
      <c r="L86" s="13">
        <v>4</v>
      </c>
      <c r="M86" s="13">
        <v>2</v>
      </c>
      <c r="N86" s="13">
        <v>1</v>
      </c>
      <c r="O86" s="136">
        <v>239</v>
      </c>
      <c r="P86" s="136">
        <v>114</v>
      </c>
      <c r="Q86" s="136">
        <v>125</v>
      </c>
      <c r="R86" s="136">
        <v>0</v>
      </c>
      <c r="S86" s="136">
        <v>49.049999999999969</v>
      </c>
      <c r="T86" s="136">
        <v>66.52000000000001</v>
      </c>
      <c r="U86" s="136">
        <v>0</v>
      </c>
      <c r="V86" s="136">
        <v>40</v>
      </c>
      <c r="W86" s="187">
        <v>0.85663082437275984</v>
      </c>
      <c r="X86" s="136">
        <v>279</v>
      </c>
      <c r="Y86" s="330">
        <f>+SUM(Tabla134565[[#This Row],[FITO KGR. DECOMISADO]:[ACUI KGR. DECOMISADO]])</f>
        <v>115.56999999999998</v>
      </c>
      <c r="Z86" s="34"/>
      <c r="AA86" s="34"/>
      <c r="AB86" s="35"/>
      <c r="AC86" s="36"/>
      <c r="AD86" s="37"/>
      <c r="AE86" s="38"/>
      <c r="AF86" s="38"/>
    </row>
    <row r="87" spans="1:32" s="225" customFormat="1" ht="123" customHeight="1" x14ac:dyDescent="0.25">
      <c r="A87" s="78" t="s">
        <v>34</v>
      </c>
      <c r="B87" s="226" t="s">
        <v>229</v>
      </c>
      <c r="C87" s="24" t="s">
        <v>467</v>
      </c>
      <c r="D87" s="28" t="s">
        <v>468</v>
      </c>
      <c r="E87" s="66"/>
      <c r="F87" s="224">
        <v>50</v>
      </c>
      <c r="G87" s="47">
        <v>44517</v>
      </c>
      <c r="H87" s="28" t="s">
        <v>469</v>
      </c>
      <c r="I87" s="46" t="s">
        <v>470</v>
      </c>
      <c r="J87" s="47">
        <v>44882</v>
      </c>
      <c r="K87" s="27">
        <v>45047</v>
      </c>
      <c r="L87" s="13">
        <v>3</v>
      </c>
      <c r="M87" s="13">
        <v>2</v>
      </c>
      <c r="N87" s="13">
        <v>1</v>
      </c>
      <c r="O87" s="136">
        <v>59</v>
      </c>
      <c r="P87" s="136">
        <v>15</v>
      </c>
      <c r="Q87" s="136">
        <v>44</v>
      </c>
      <c r="R87" s="136">
        <v>0</v>
      </c>
      <c r="S87" s="136">
        <v>7.02</v>
      </c>
      <c r="T87" s="136">
        <v>30.32</v>
      </c>
      <c r="U87" s="136">
        <v>0</v>
      </c>
      <c r="V87" s="136">
        <v>12</v>
      </c>
      <c r="W87" s="187">
        <v>0.83098591549295775</v>
      </c>
      <c r="X87" s="136">
        <v>71</v>
      </c>
      <c r="Y87" s="330">
        <f>+SUM(Tabla134565[[#This Row],[FITO KGR. DECOMISADO]:[ACUI KGR. DECOMISADO]])</f>
        <v>37.340000000000003</v>
      </c>
      <c r="Z87" s="34"/>
      <c r="AA87" s="34"/>
      <c r="AB87" s="35"/>
      <c r="AC87" s="36"/>
      <c r="AD87" s="37"/>
      <c r="AE87" s="38"/>
      <c r="AF87" s="38"/>
    </row>
    <row r="88" spans="1:32" s="225" customFormat="1" ht="123" customHeight="1" x14ac:dyDescent="0.25">
      <c r="A88" s="78" t="s">
        <v>34</v>
      </c>
      <c r="B88" s="28" t="s">
        <v>475</v>
      </c>
      <c r="C88" s="223" t="s">
        <v>260</v>
      </c>
      <c r="D88" s="228" t="s">
        <v>476</v>
      </c>
      <c r="E88" s="66"/>
      <c r="F88" s="224">
        <v>48</v>
      </c>
      <c r="G88" s="27">
        <v>44445</v>
      </c>
      <c r="H88" s="28" t="s">
        <v>477</v>
      </c>
      <c r="I88" s="27" t="s">
        <v>237</v>
      </c>
      <c r="J88" s="47">
        <v>44810</v>
      </c>
      <c r="K88" s="27">
        <v>45047</v>
      </c>
      <c r="L88" s="13">
        <v>3</v>
      </c>
      <c r="M88" s="13">
        <v>2</v>
      </c>
      <c r="N88" s="13">
        <v>1</v>
      </c>
      <c r="O88" s="136">
        <v>133</v>
      </c>
      <c r="P88" s="136">
        <v>49</v>
      </c>
      <c r="Q88" s="136">
        <v>84</v>
      </c>
      <c r="R88" s="136">
        <v>0</v>
      </c>
      <c r="S88" s="136">
        <v>11.790000000000004</v>
      </c>
      <c r="T88" s="136">
        <v>29.230000000000004</v>
      </c>
      <c r="U88" s="136">
        <v>0</v>
      </c>
      <c r="V88" s="136">
        <v>0</v>
      </c>
      <c r="W88" s="187">
        <v>1</v>
      </c>
      <c r="X88" s="136">
        <v>133</v>
      </c>
      <c r="Y88" s="330">
        <f>+SUM(Tabla134565[[#This Row],[FITO KGR. DECOMISADO]:[ACUI KGR. DECOMISADO]])</f>
        <v>41.02000000000001</v>
      </c>
      <c r="Z88" s="34"/>
      <c r="AA88" s="34"/>
      <c r="AB88" s="35"/>
      <c r="AC88" s="36"/>
      <c r="AD88" s="37"/>
      <c r="AE88" s="38"/>
      <c r="AF88" s="38"/>
    </row>
    <row r="89" spans="1:32" s="225" customFormat="1" ht="123" customHeight="1" x14ac:dyDescent="0.25">
      <c r="A89" s="85" t="s">
        <v>34</v>
      </c>
      <c r="B89" s="86" t="s">
        <v>439</v>
      </c>
      <c r="C89" s="24" t="s">
        <v>440</v>
      </c>
      <c r="D89" s="28" t="s">
        <v>479</v>
      </c>
      <c r="E89" s="66"/>
      <c r="F89" s="224">
        <v>52</v>
      </c>
      <c r="G89" s="47">
        <v>44209</v>
      </c>
      <c r="H89" s="45" t="s">
        <v>480</v>
      </c>
      <c r="I89" s="46" t="s">
        <v>481</v>
      </c>
      <c r="J89" s="47">
        <v>44937</v>
      </c>
      <c r="K89" s="27">
        <v>45081</v>
      </c>
      <c r="L89" s="13">
        <v>3</v>
      </c>
      <c r="M89" s="13">
        <v>1</v>
      </c>
      <c r="N89" s="13">
        <v>1</v>
      </c>
      <c r="O89" s="136">
        <v>11</v>
      </c>
      <c r="P89" s="136">
        <v>7</v>
      </c>
      <c r="Q89" s="136">
        <v>4</v>
      </c>
      <c r="R89" s="136">
        <v>0</v>
      </c>
      <c r="S89" s="136">
        <v>4.6399999999999997</v>
      </c>
      <c r="T89" s="136">
        <v>3.97</v>
      </c>
      <c r="U89" s="136">
        <v>0</v>
      </c>
      <c r="V89" s="136">
        <v>1</v>
      </c>
      <c r="W89" s="187">
        <v>0.91666666666666663</v>
      </c>
      <c r="X89" s="136">
        <v>12</v>
      </c>
      <c r="Y89" s="330">
        <f>+SUM(Tabla134565[[#This Row],[FITO KGR. DECOMISADO]:[ACUI KGR. DECOMISADO]])</f>
        <v>8.61</v>
      </c>
      <c r="Z89" s="34"/>
      <c r="AA89" s="34"/>
      <c r="AB89" s="35"/>
      <c r="AC89" s="36"/>
      <c r="AD89" s="37"/>
      <c r="AE89" s="38"/>
      <c r="AF89" s="38"/>
    </row>
    <row r="90" spans="1:32" s="225" customFormat="1" ht="123" customHeight="1" x14ac:dyDescent="0.25">
      <c r="A90" s="78" t="s">
        <v>34</v>
      </c>
      <c r="B90" s="28" t="s">
        <v>488</v>
      </c>
      <c r="C90" s="223" t="s">
        <v>97</v>
      </c>
      <c r="D90" s="28" t="s">
        <v>489</v>
      </c>
      <c r="E90" s="66"/>
      <c r="F90" s="224">
        <v>52</v>
      </c>
      <c r="G90" s="27">
        <v>44331</v>
      </c>
      <c r="H90" s="28" t="s">
        <v>491</v>
      </c>
      <c r="I90" s="27" t="s">
        <v>95</v>
      </c>
      <c r="J90" s="27">
        <v>44880</v>
      </c>
      <c r="K90" s="27">
        <v>45081</v>
      </c>
      <c r="L90" s="62">
        <v>2</v>
      </c>
      <c r="M90" s="62">
        <v>1</v>
      </c>
      <c r="N90" s="62">
        <v>0</v>
      </c>
      <c r="O90" s="136">
        <v>150</v>
      </c>
      <c r="P90" s="136">
        <v>0</v>
      </c>
      <c r="Q90" s="136">
        <v>0</v>
      </c>
      <c r="R90" s="136">
        <v>0</v>
      </c>
      <c r="S90" s="136">
        <v>11</v>
      </c>
      <c r="T90" s="136">
        <v>24</v>
      </c>
      <c r="U90" s="136">
        <v>2</v>
      </c>
      <c r="V90" s="136">
        <v>32</v>
      </c>
      <c r="W90" s="187">
        <v>0.82417582417582413</v>
      </c>
      <c r="X90" s="136">
        <v>182</v>
      </c>
      <c r="Y90" s="330">
        <f>+SUM(Tabla134565[[#This Row],[FITO KGR. DECOMISADO]:[ACUI KGR. DECOMISADO]])</f>
        <v>37</v>
      </c>
      <c r="Z90" s="34"/>
      <c r="AA90" s="34"/>
      <c r="AB90" s="35"/>
      <c r="AC90" s="36"/>
      <c r="AD90" s="37"/>
      <c r="AE90" s="38"/>
      <c r="AF90" s="38"/>
    </row>
    <row r="91" spans="1:32" s="225" customFormat="1" ht="123" customHeight="1" x14ac:dyDescent="0.25">
      <c r="A91" s="78" t="s">
        <v>34</v>
      </c>
      <c r="B91" s="28" t="s">
        <v>488</v>
      </c>
      <c r="C91" s="223" t="s">
        <v>97</v>
      </c>
      <c r="D91" s="28" t="s">
        <v>490</v>
      </c>
      <c r="E91" s="66"/>
      <c r="F91" s="224">
        <v>52</v>
      </c>
      <c r="G91" s="27">
        <v>44598</v>
      </c>
      <c r="H91" s="28" t="s">
        <v>492</v>
      </c>
      <c r="I91" s="27" t="s">
        <v>237</v>
      </c>
      <c r="J91" s="27">
        <v>44901</v>
      </c>
      <c r="K91" s="27">
        <v>45081</v>
      </c>
      <c r="L91" s="62">
        <v>1</v>
      </c>
      <c r="M91" s="62">
        <v>1</v>
      </c>
      <c r="N91" s="62">
        <v>0</v>
      </c>
      <c r="O91" s="136">
        <v>252</v>
      </c>
      <c r="P91" s="136">
        <v>0</v>
      </c>
      <c r="Q91" s="136">
        <v>0</v>
      </c>
      <c r="R91" s="136">
        <v>0</v>
      </c>
      <c r="S91" s="136">
        <v>15</v>
      </c>
      <c r="T91" s="136">
        <v>49</v>
      </c>
      <c r="U91" s="136">
        <v>0</v>
      </c>
      <c r="V91" s="136">
        <v>14</v>
      </c>
      <c r="W91" s="187">
        <v>0.94736842105263153</v>
      </c>
      <c r="X91" s="136">
        <v>266</v>
      </c>
      <c r="Y91" s="330">
        <f>+SUM(Tabla134565[[#This Row],[FITO KGR. DECOMISADO]:[ACUI KGR. DECOMISADO]])</f>
        <v>64</v>
      </c>
      <c r="Z91" s="34"/>
      <c r="AA91" s="34"/>
      <c r="AB91" s="35"/>
      <c r="AC91" s="36"/>
      <c r="AD91" s="37"/>
      <c r="AE91" s="38"/>
      <c r="AF91" s="38"/>
    </row>
    <row r="92" spans="1:32" s="225" customFormat="1" ht="123" customHeight="1" x14ac:dyDescent="0.25">
      <c r="A92" s="78" t="s">
        <v>385</v>
      </c>
      <c r="B92" s="28" t="s">
        <v>358</v>
      </c>
      <c r="C92" s="223" t="s">
        <v>407</v>
      </c>
      <c r="D92" s="28" t="s">
        <v>484</v>
      </c>
      <c r="E92" s="66"/>
      <c r="F92" s="224">
        <v>50</v>
      </c>
      <c r="G92" s="27">
        <v>44558</v>
      </c>
      <c r="H92" s="28" t="s">
        <v>485</v>
      </c>
      <c r="I92" s="27" t="s">
        <v>486</v>
      </c>
      <c r="J92" s="27">
        <v>44923</v>
      </c>
      <c r="K92" s="27">
        <v>45048</v>
      </c>
      <c r="L92" s="62">
        <v>2</v>
      </c>
      <c r="M92" s="62">
        <v>1</v>
      </c>
      <c r="N92" s="62">
        <v>0</v>
      </c>
      <c r="O92" s="136">
        <v>29</v>
      </c>
      <c r="P92" s="136">
        <v>0</v>
      </c>
      <c r="Q92" s="136">
        <v>0</v>
      </c>
      <c r="R92" s="136">
        <v>0</v>
      </c>
      <c r="S92" s="136">
        <v>39</v>
      </c>
      <c r="T92" s="136">
        <v>1</v>
      </c>
      <c r="U92" s="136">
        <v>0</v>
      </c>
      <c r="V92" s="136">
        <v>0</v>
      </c>
      <c r="W92" s="187">
        <v>1</v>
      </c>
      <c r="X92" s="136">
        <v>29</v>
      </c>
      <c r="Y92" s="330">
        <f>+SUM(Tabla134565[[#This Row],[FITO KGR. DECOMISADO]:[ACUI KGR. DECOMISADO]])</f>
        <v>40</v>
      </c>
      <c r="Z92" s="34"/>
      <c r="AA92" s="34"/>
      <c r="AB92" s="35"/>
      <c r="AC92" s="36"/>
      <c r="AD92" s="37"/>
      <c r="AE92" s="38"/>
      <c r="AF92" s="38"/>
    </row>
    <row r="93" spans="1:32" ht="18" x14ac:dyDescent="0.25">
      <c r="A93" s="85"/>
      <c r="B93" s="86"/>
      <c r="C93" s="87"/>
      <c r="D93" s="86"/>
      <c r="E93" s="66"/>
      <c r="F93" s="27"/>
      <c r="G93" s="27"/>
      <c r="H93" s="28"/>
      <c r="I93" s="27"/>
      <c r="J93" s="27"/>
      <c r="K93" s="27"/>
      <c r="L93" s="62"/>
      <c r="M93" s="62"/>
      <c r="N93" s="193" t="s">
        <v>458</v>
      </c>
      <c r="O93" s="217">
        <f>+SUM(O2:O92)</f>
        <v>104030</v>
      </c>
      <c r="P93" s="217">
        <f t="shared" ref="P93:V93" si="0">+SUM(P2:P92)</f>
        <v>57267</v>
      </c>
      <c r="Q93" s="217">
        <f t="shared" si="0"/>
        <v>43343</v>
      </c>
      <c r="R93" s="217">
        <f t="shared" si="0"/>
        <v>570</v>
      </c>
      <c r="S93" s="343">
        <f t="shared" si="0"/>
        <v>42450.55339999999</v>
      </c>
      <c r="T93" s="343">
        <f t="shared" si="0"/>
        <v>37359.249097400003</v>
      </c>
      <c r="U93" s="344">
        <f t="shared" si="0"/>
        <v>150.89000000000007</v>
      </c>
      <c r="V93" s="343">
        <f t="shared" si="0"/>
        <v>9961</v>
      </c>
      <c r="W93" s="342">
        <f>+Tabla134565[[#This Row],[MARCAJES POSITIVOS]]/Tabla134565[[#This Row],[EQUIPAJES MARCADOS  ]]</f>
        <v>0.91265594020318286</v>
      </c>
      <c r="X93" s="217">
        <f>+SUM(X2:X92)</f>
        <v>113986</v>
      </c>
      <c r="Y93" s="345">
        <f>+SUM(Tabla134565[[#This Row],[FITO KGR. DECOMISADO]:[ACUI KGR. DECOMISADO]])</f>
        <v>79960.692497399999</v>
      </c>
      <c r="Z93" s="34"/>
      <c r="AA93" s="34"/>
      <c r="AB93" s="169"/>
      <c r="AC93" s="170"/>
      <c r="AD93" s="171"/>
      <c r="AE93" s="38"/>
      <c r="AF93" s="38"/>
    </row>
    <row r="94" spans="1:32" ht="18" x14ac:dyDescent="0.25">
      <c r="E94" s="66"/>
      <c r="F94" s="27"/>
      <c r="G94" s="27"/>
      <c r="H94" s="28"/>
      <c r="I94" s="27"/>
      <c r="J94" s="27"/>
      <c r="K94" s="27"/>
      <c r="L94" s="62"/>
      <c r="M94" s="62"/>
      <c r="N94" s="62"/>
      <c r="O94" s="141"/>
      <c r="P94" s="30"/>
      <c r="Q94" s="30"/>
      <c r="R94" s="30"/>
      <c r="S94" s="142"/>
      <c r="T94" s="142"/>
      <c r="U94" s="62"/>
      <c r="V94" s="143"/>
      <c r="W94" s="34"/>
      <c r="X94" s="143"/>
      <c r="Y94" s="332">
        <f>+SUM(Tabla134565[[#This Row],[FITO KGR. DECOMISADO]:[ACUI KGR. DECOMISADO]])</f>
        <v>0</v>
      </c>
      <c r="Z94" s="34"/>
      <c r="AA94" s="34"/>
      <c r="AB94" s="169"/>
      <c r="AC94" s="170"/>
      <c r="AD94" s="171"/>
      <c r="AE94" s="38"/>
      <c r="AF94" s="38"/>
    </row>
    <row r="95" spans="1:32" ht="18" x14ac:dyDescent="0.25">
      <c r="E95" s="66"/>
      <c r="F95" s="27"/>
      <c r="G95" s="27"/>
      <c r="H95" s="28"/>
      <c r="I95" s="27"/>
      <c r="J95" s="27"/>
      <c r="K95" s="27"/>
      <c r="L95" s="62"/>
      <c r="M95" s="62"/>
      <c r="N95" s="62"/>
      <c r="O95" s="141"/>
      <c r="P95" s="30"/>
      <c r="Q95" s="30"/>
      <c r="R95" s="30"/>
      <c r="S95" s="142"/>
      <c r="T95" s="142"/>
      <c r="U95" s="62"/>
      <c r="V95" s="143"/>
      <c r="W95" s="34"/>
      <c r="X95" s="143"/>
      <c r="Y95" s="332">
        <f>+SUM(Tabla134565[[#This Row],[FITO KGR. DECOMISADO]:[ACUI KGR. DECOMISADO]])</f>
        <v>0</v>
      </c>
      <c r="Z95" s="34"/>
      <c r="AA95" s="34"/>
      <c r="AB95" s="169"/>
      <c r="AC95" s="170"/>
      <c r="AD95" s="171"/>
      <c r="AE95" s="38"/>
      <c r="AF95" s="38"/>
    </row>
    <row r="96" spans="1:32" ht="18" x14ac:dyDescent="0.25">
      <c r="E96" s="66"/>
      <c r="F96" s="27"/>
      <c r="G96" s="27"/>
      <c r="H96" s="28"/>
      <c r="I96" s="27"/>
      <c r="J96" s="27"/>
      <c r="K96" s="27"/>
      <c r="L96" s="62"/>
      <c r="M96" s="62"/>
      <c r="N96" s="62"/>
      <c r="O96" s="141"/>
      <c r="P96" s="30"/>
      <c r="Q96" s="30"/>
      <c r="R96" s="30"/>
      <c r="S96" s="142"/>
      <c r="T96" s="142"/>
      <c r="U96" s="62"/>
      <c r="V96" s="143"/>
      <c r="W96" s="34"/>
      <c r="X96" s="143"/>
      <c r="Y96" s="332">
        <f>+SUM(Tabla134565[[#This Row],[FITO KGR. DECOMISADO]:[ACUI KGR. DECOMISADO]])</f>
        <v>0</v>
      </c>
      <c r="Z96" s="34"/>
      <c r="AA96" s="34"/>
      <c r="AB96" s="169"/>
      <c r="AC96" s="170"/>
      <c r="AD96" s="171"/>
      <c r="AE96" s="38"/>
      <c r="AF96" s="38"/>
    </row>
    <row r="97" spans="2:32" ht="18" x14ac:dyDescent="0.25">
      <c r="E97" s="66"/>
      <c r="F97" s="27"/>
      <c r="G97" s="27"/>
      <c r="H97" s="28"/>
      <c r="I97" s="27"/>
      <c r="J97" s="27"/>
      <c r="K97" s="27"/>
      <c r="L97" s="62"/>
      <c r="M97" s="62"/>
      <c r="N97" s="62"/>
      <c r="O97" s="141"/>
      <c r="P97" s="30"/>
      <c r="Q97" s="30"/>
      <c r="R97" s="30"/>
      <c r="S97" s="142"/>
      <c r="T97" s="142"/>
      <c r="U97" s="62"/>
      <c r="V97" s="143"/>
      <c r="W97" s="34"/>
      <c r="X97" s="143"/>
      <c r="Y97" s="332">
        <f>+SUM(Tabla134565[[#This Row],[FITO KGR. DECOMISADO]:[ACUI KGR. DECOMISADO]])</f>
        <v>0</v>
      </c>
      <c r="Z97" s="34"/>
      <c r="AA97" s="34"/>
      <c r="AB97" s="169"/>
      <c r="AC97" s="170"/>
      <c r="AD97" s="171"/>
      <c r="AE97" s="38"/>
      <c r="AF97" s="38"/>
    </row>
    <row r="98" spans="2:32" ht="18" x14ac:dyDescent="0.25">
      <c r="E98" s="66"/>
      <c r="F98" s="27"/>
      <c r="G98" s="27"/>
      <c r="H98" s="28"/>
      <c r="I98" s="27"/>
      <c r="J98" s="27"/>
      <c r="K98" s="27"/>
      <c r="L98" s="62"/>
      <c r="M98" s="62"/>
      <c r="N98" s="62"/>
      <c r="O98" s="141"/>
      <c r="P98" s="30"/>
      <c r="Q98" s="30"/>
      <c r="R98" s="30"/>
      <c r="S98" s="142"/>
      <c r="T98" s="142"/>
      <c r="U98" s="62"/>
      <c r="V98" s="143"/>
      <c r="W98" s="34"/>
      <c r="X98" s="143"/>
      <c r="Y98" s="332">
        <f>+SUM(Tabla134565[[#This Row],[FITO KGR. DECOMISADO]:[ACUI KGR. DECOMISADO]])</f>
        <v>0</v>
      </c>
      <c r="Z98" s="34"/>
      <c r="AA98" s="34"/>
      <c r="AB98" s="169"/>
      <c r="AC98" s="170"/>
      <c r="AD98" s="171"/>
      <c r="AE98" s="38"/>
      <c r="AF98" s="38"/>
    </row>
    <row r="99" spans="2:32" ht="18" x14ac:dyDescent="0.25">
      <c r="E99" s="66"/>
      <c r="F99" s="27"/>
      <c r="G99" s="27"/>
      <c r="H99" s="28"/>
      <c r="I99" s="27"/>
      <c r="J99" s="27"/>
      <c r="K99" s="27"/>
      <c r="L99" s="62"/>
      <c r="M99" s="62"/>
      <c r="N99" s="62"/>
      <c r="O99" s="141"/>
      <c r="P99" s="30"/>
      <c r="Q99" s="30"/>
      <c r="R99" s="30"/>
      <c r="S99" s="142"/>
      <c r="T99" s="142"/>
      <c r="U99" s="62"/>
      <c r="V99" s="143"/>
      <c r="W99" s="34"/>
      <c r="X99" s="143"/>
      <c r="Y99" s="332">
        <f>+SUM(Tabla134565[[#This Row],[FITO KGR. DECOMISADO]:[ACUI KGR. DECOMISADO]])</f>
        <v>0</v>
      </c>
      <c r="Z99" s="34"/>
      <c r="AA99" s="34"/>
      <c r="AB99" s="169"/>
      <c r="AC99" s="170"/>
      <c r="AD99" s="171"/>
      <c r="AE99" s="38"/>
      <c r="AF99" s="38"/>
    </row>
    <row r="100" spans="2:32" ht="18" x14ac:dyDescent="0.25">
      <c r="B100" s="218"/>
      <c r="E100" s="66"/>
      <c r="F100" s="27"/>
      <c r="G100" s="27"/>
      <c r="H100" s="28"/>
      <c r="I100" s="27"/>
      <c r="J100" s="27"/>
      <c r="K100" s="27"/>
      <c r="L100" s="62"/>
      <c r="M100" s="62"/>
      <c r="N100" s="62"/>
      <c r="O100" s="141"/>
      <c r="P100" s="30"/>
      <c r="Q100" s="30"/>
      <c r="R100" s="30"/>
      <c r="S100" s="142"/>
      <c r="T100" s="142"/>
      <c r="U100" s="62"/>
      <c r="V100" s="143"/>
      <c r="W100" s="34"/>
      <c r="X100" s="143"/>
      <c r="Y100" s="332">
        <f>+SUM(Tabla134565[[#This Row],[FITO KGR. DECOMISADO]:[ACUI KGR. DECOMISADO]])</f>
        <v>0</v>
      </c>
      <c r="Z100" s="34"/>
      <c r="AA100" s="34"/>
      <c r="AB100" s="169"/>
      <c r="AC100" s="170"/>
      <c r="AD100" s="171"/>
      <c r="AE100" s="38"/>
      <c r="AF100" s="38"/>
    </row>
    <row r="101" spans="2:32" ht="18" x14ac:dyDescent="0.25">
      <c r="E101" s="66"/>
      <c r="F101" s="27"/>
      <c r="G101" s="27"/>
      <c r="H101" s="28"/>
      <c r="I101" s="27"/>
      <c r="J101" s="27"/>
      <c r="K101" s="27"/>
      <c r="L101" s="62"/>
      <c r="M101" s="62"/>
      <c r="N101" s="62"/>
      <c r="O101" s="141"/>
      <c r="P101" s="30"/>
      <c r="Q101" s="30"/>
      <c r="R101" s="30"/>
      <c r="S101" s="142"/>
      <c r="T101" s="142"/>
      <c r="U101" s="62"/>
      <c r="V101" s="143"/>
      <c r="W101" s="34"/>
      <c r="X101" s="143"/>
      <c r="Y101" s="332">
        <f>+SUM(Tabla134565[[#This Row],[FITO KGR. DECOMISADO]:[ACUI KGR. DECOMISADO]])</f>
        <v>0</v>
      </c>
      <c r="Z101" s="34"/>
      <c r="AA101" s="34"/>
      <c r="AB101" s="169"/>
      <c r="AC101" s="170"/>
      <c r="AD101" s="171"/>
      <c r="AE101" s="38"/>
      <c r="AF101" s="38"/>
    </row>
    <row r="102" spans="2:32" ht="18" x14ac:dyDescent="0.25">
      <c r="E102" s="66"/>
      <c r="F102" s="27"/>
      <c r="G102" s="27"/>
      <c r="H102" s="28"/>
      <c r="I102" s="27"/>
      <c r="J102" s="27"/>
      <c r="K102" s="27"/>
      <c r="L102" s="62"/>
      <c r="M102" s="62"/>
      <c r="N102" s="62"/>
      <c r="O102" s="141"/>
      <c r="P102" s="30"/>
      <c r="Q102" s="30"/>
      <c r="R102" s="30"/>
      <c r="S102" s="142"/>
      <c r="T102" s="142"/>
      <c r="U102" s="62"/>
      <c r="V102" s="143"/>
      <c r="W102" s="34"/>
      <c r="X102" s="143"/>
      <c r="Y102" s="332">
        <f>+SUM(Tabla134565[[#This Row],[FITO KGR. DECOMISADO]:[ACUI KGR. DECOMISADO]])</f>
        <v>0</v>
      </c>
      <c r="Z102" s="34"/>
      <c r="AA102" s="34"/>
      <c r="AB102" s="169"/>
      <c r="AC102" s="170"/>
      <c r="AD102" s="171"/>
      <c r="AE102" s="38"/>
      <c r="AF102" s="38"/>
    </row>
    <row r="103" spans="2:32" ht="18" x14ac:dyDescent="0.25">
      <c r="E103" s="66"/>
      <c r="F103" s="27"/>
      <c r="G103" s="27"/>
      <c r="H103" s="28"/>
      <c r="I103" s="27"/>
      <c r="J103" s="27"/>
      <c r="K103" s="27"/>
      <c r="L103" s="62"/>
      <c r="M103" s="62"/>
      <c r="N103" s="62"/>
      <c r="O103" s="141"/>
      <c r="P103" s="30"/>
      <c r="Q103" s="30"/>
      <c r="R103" s="30"/>
      <c r="S103" s="142"/>
      <c r="T103" s="142"/>
      <c r="U103" s="62"/>
      <c r="V103" s="143"/>
      <c r="W103" s="34"/>
      <c r="X103" s="143"/>
      <c r="Y103" s="332">
        <f>+SUM(Tabla134565[[#This Row],[FITO KGR. DECOMISADO]:[ACUI KGR. DECOMISADO]])</f>
        <v>0</v>
      </c>
      <c r="Z103" s="34"/>
      <c r="AA103" s="34"/>
      <c r="AB103" s="169"/>
      <c r="AC103" s="170"/>
      <c r="AD103" s="171"/>
      <c r="AE103" s="38"/>
      <c r="AF103" s="38"/>
    </row>
    <row r="104" spans="2:32" ht="18" x14ac:dyDescent="0.25">
      <c r="E104" s="66"/>
      <c r="F104" s="27"/>
      <c r="G104" s="27"/>
      <c r="H104" s="28"/>
      <c r="I104" s="27"/>
      <c r="J104" s="27"/>
      <c r="K104" s="27"/>
      <c r="L104" s="62"/>
      <c r="M104" s="62"/>
      <c r="N104" s="62"/>
      <c r="O104" s="141"/>
      <c r="P104" s="30"/>
      <c r="Q104" s="30"/>
      <c r="R104" s="30"/>
      <c r="S104" s="142"/>
      <c r="T104" s="142"/>
      <c r="U104" s="62"/>
      <c r="V104" s="143"/>
      <c r="W104" s="34"/>
      <c r="X104" s="143"/>
      <c r="Y104" s="332">
        <f>+SUM(Tabla134565[[#This Row],[FITO KGR. DECOMISADO]:[ACUI KGR. DECOMISADO]])</f>
        <v>0</v>
      </c>
      <c r="Z104" s="34"/>
      <c r="AA104" s="34"/>
      <c r="AB104" s="169"/>
      <c r="AC104" s="170"/>
      <c r="AD104" s="171"/>
      <c r="AE104" s="38"/>
      <c r="AF104" s="38"/>
    </row>
    <row r="105" spans="2:32" ht="18" x14ac:dyDescent="0.25">
      <c r="E105" s="66"/>
      <c r="F105" s="27"/>
      <c r="G105" s="27"/>
      <c r="H105" s="28"/>
      <c r="I105" s="27"/>
      <c r="J105" s="27"/>
      <c r="K105" s="27"/>
      <c r="L105" s="62"/>
      <c r="M105" s="62"/>
      <c r="N105" s="62"/>
      <c r="O105" s="141"/>
      <c r="P105" s="30"/>
      <c r="Q105" s="30"/>
      <c r="R105" s="30"/>
      <c r="S105" s="142"/>
      <c r="T105" s="142"/>
      <c r="U105" s="62"/>
      <c r="V105" s="143"/>
      <c r="W105" s="34"/>
      <c r="X105" s="143"/>
      <c r="Y105" s="332">
        <f>+SUM(Tabla134565[[#This Row],[FITO KGR. DECOMISADO]:[ACUI KGR. DECOMISADO]])</f>
        <v>0</v>
      </c>
      <c r="Z105" s="34"/>
      <c r="AA105" s="34"/>
      <c r="AB105" s="169"/>
      <c r="AC105" s="170"/>
      <c r="AD105" s="171"/>
      <c r="AE105" s="38"/>
      <c r="AF105" s="38"/>
    </row>
    <row r="106" spans="2:32" ht="18" x14ac:dyDescent="0.25">
      <c r="E106" s="66"/>
      <c r="F106" s="27"/>
      <c r="G106" s="27"/>
      <c r="H106" s="28"/>
      <c r="I106" s="27"/>
      <c r="J106" s="27"/>
      <c r="K106" s="27"/>
      <c r="L106" s="62"/>
      <c r="M106" s="62"/>
      <c r="N106" s="62"/>
      <c r="O106" s="141"/>
      <c r="P106" s="30"/>
      <c r="Q106" s="30"/>
      <c r="R106" s="30"/>
      <c r="S106" s="142"/>
      <c r="T106" s="142"/>
      <c r="U106" s="62"/>
      <c r="V106" s="143"/>
      <c r="W106" s="34"/>
      <c r="X106" s="143"/>
      <c r="Y106" s="332">
        <f>+SUM(Tabla134565[[#This Row],[FITO KGR. DECOMISADO]:[ACUI KGR. DECOMISADO]])</f>
        <v>0</v>
      </c>
      <c r="Z106" s="34"/>
      <c r="AA106" s="34"/>
      <c r="AB106" s="169"/>
      <c r="AC106" s="170"/>
      <c r="AD106" s="171"/>
      <c r="AE106" s="38"/>
      <c r="AF106" s="38"/>
    </row>
    <row r="107" spans="2:32" ht="18" x14ac:dyDescent="0.25">
      <c r="E107" s="66"/>
      <c r="F107" s="27"/>
      <c r="G107" s="27"/>
      <c r="H107" s="28"/>
      <c r="I107" s="27"/>
      <c r="J107" s="27"/>
      <c r="K107" s="27"/>
      <c r="L107" s="62"/>
      <c r="M107" s="62"/>
      <c r="N107" s="62"/>
      <c r="O107" s="141"/>
      <c r="P107" s="30"/>
      <c r="Q107" s="30"/>
      <c r="R107" s="30"/>
      <c r="S107" s="142"/>
      <c r="T107" s="142"/>
      <c r="U107" s="62"/>
      <c r="V107" s="143"/>
      <c r="W107" s="34"/>
      <c r="X107" s="143"/>
      <c r="Y107" s="332">
        <f>+SUM(Tabla134565[[#This Row],[FITO KGR. DECOMISADO]:[ACUI KGR. DECOMISADO]])</f>
        <v>0</v>
      </c>
      <c r="Z107" s="34"/>
      <c r="AA107" s="34"/>
      <c r="AB107" s="169"/>
      <c r="AC107" s="170"/>
      <c r="AD107" s="171"/>
      <c r="AE107" s="38"/>
      <c r="AF107" s="38"/>
    </row>
    <row r="108" spans="2:32" ht="18" x14ac:dyDescent="0.25">
      <c r="E108" s="66"/>
      <c r="F108" s="27"/>
      <c r="G108" s="27"/>
      <c r="H108" s="28"/>
      <c r="I108" s="27"/>
      <c r="J108" s="27"/>
      <c r="K108" s="27"/>
      <c r="L108" s="62"/>
      <c r="M108" s="62"/>
      <c r="N108" s="62"/>
      <c r="O108" s="141"/>
      <c r="P108" s="30"/>
      <c r="Q108" s="30"/>
      <c r="R108" s="30"/>
      <c r="S108" s="142"/>
      <c r="T108" s="142"/>
      <c r="U108" s="62"/>
      <c r="V108" s="143"/>
      <c r="W108" s="34"/>
      <c r="X108" s="143"/>
      <c r="Y108" s="332">
        <f>+SUM(Tabla134565[[#This Row],[FITO KGR. DECOMISADO]:[ACUI KGR. DECOMISADO]])</f>
        <v>0</v>
      </c>
      <c r="Z108" s="34"/>
      <c r="AA108" s="34"/>
      <c r="AB108" s="169"/>
      <c r="AC108" s="170"/>
      <c r="AD108" s="171"/>
      <c r="AE108" s="38"/>
      <c r="AF108" s="38"/>
    </row>
    <row r="109" spans="2:32" ht="18" x14ac:dyDescent="0.25">
      <c r="E109" s="66"/>
      <c r="F109" s="27"/>
      <c r="G109" s="27"/>
      <c r="H109" s="28"/>
      <c r="I109" s="27"/>
      <c r="J109" s="27"/>
      <c r="K109" s="27"/>
      <c r="L109" s="62"/>
      <c r="M109" s="62"/>
      <c r="N109" s="62"/>
      <c r="O109" s="141"/>
      <c r="P109" s="30"/>
      <c r="Q109" s="30"/>
      <c r="R109" s="30"/>
      <c r="S109" s="142"/>
      <c r="T109" s="142"/>
      <c r="U109" s="62"/>
      <c r="V109" s="143"/>
      <c r="W109" s="34"/>
      <c r="X109" s="143"/>
      <c r="Y109" s="332">
        <f>+SUM(Tabla134565[[#This Row],[FITO KGR. DECOMISADO]:[ACUI KGR. DECOMISADO]])</f>
        <v>0</v>
      </c>
      <c r="Z109" s="34"/>
      <c r="AA109" s="34"/>
      <c r="AB109" s="169"/>
      <c r="AC109" s="170"/>
      <c r="AD109" s="171"/>
      <c r="AE109" s="38"/>
      <c r="AF109" s="38"/>
    </row>
    <row r="110" spans="2:32" ht="18" x14ac:dyDescent="0.25">
      <c r="E110" s="66"/>
      <c r="F110" s="27"/>
      <c r="G110" s="27"/>
      <c r="H110" s="28"/>
      <c r="I110" s="27"/>
      <c r="J110" s="27"/>
      <c r="K110" s="27"/>
      <c r="L110" s="62"/>
      <c r="M110" s="62"/>
      <c r="N110" s="62"/>
      <c r="O110" s="141"/>
      <c r="P110" s="30"/>
      <c r="Q110" s="30"/>
      <c r="R110" s="30"/>
      <c r="S110" s="142"/>
      <c r="T110" s="142"/>
      <c r="U110" s="62"/>
      <c r="V110" s="143"/>
      <c r="W110" s="34"/>
      <c r="X110" s="143"/>
      <c r="Y110" s="332">
        <f>+SUM(Tabla134565[[#This Row],[FITO KGR. DECOMISADO]:[ACUI KGR. DECOMISADO]])</f>
        <v>0</v>
      </c>
      <c r="Z110" s="34"/>
      <c r="AA110" s="34"/>
      <c r="AB110" s="169"/>
      <c r="AC110" s="170"/>
      <c r="AD110" s="171"/>
      <c r="AE110" s="38"/>
      <c r="AF110" s="38"/>
    </row>
    <row r="111" spans="2:32" ht="18" x14ac:dyDescent="0.25">
      <c r="E111" s="66"/>
      <c r="F111" s="27"/>
      <c r="G111" s="27"/>
      <c r="H111" s="28"/>
      <c r="I111" s="27"/>
      <c r="J111" s="27"/>
      <c r="K111" s="27"/>
      <c r="L111" s="62"/>
      <c r="M111" s="62"/>
      <c r="N111" s="62"/>
      <c r="O111" s="141"/>
      <c r="P111" s="30"/>
      <c r="Q111" s="30"/>
      <c r="R111" s="30"/>
      <c r="S111" s="142"/>
      <c r="T111" s="142"/>
      <c r="U111" s="62"/>
      <c r="V111" s="143"/>
      <c r="W111" s="34"/>
      <c r="X111" s="143"/>
      <c r="Y111" s="332">
        <f>+SUM(Tabla134565[[#This Row],[FITO KGR. DECOMISADO]:[ACUI KGR. DECOMISADO]])</f>
        <v>0</v>
      </c>
      <c r="Z111" s="34"/>
      <c r="AA111" s="34"/>
      <c r="AB111" s="169"/>
      <c r="AC111" s="170"/>
      <c r="AD111" s="171"/>
      <c r="AE111" s="38"/>
      <c r="AF111" s="38"/>
    </row>
    <row r="112" spans="2:32" ht="18" x14ac:dyDescent="0.25">
      <c r="E112" s="66"/>
      <c r="F112" s="27"/>
      <c r="G112" s="27"/>
      <c r="H112" s="28"/>
      <c r="I112" s="27"/>
      <c r="J112" s="27"/>
      <c r="K112" s="27"/>
      <c r="L112" s="62"/>
      <c r="M112" s="62"/>
      <c r="N112" s="62"/>
      <c r="O112" s="141"/>
      <c r="P112" s="30"/>
      <c r="Q112" s="30"/>
      <c r="R112" s="30"/>
      <c r="S112" s="142"/>
      <c r="T112" s="142"/>
      <c r="U112" s="62"/>
      <c r="V112" s="143"/>
      <c r="W112" s="34"/>
      <c r="X112" s="143"/>
      <c r="Y112" s="332">
        <f>+SUM(Tabla134565[[#This Row],[FITO KGR. DECOMISADO]:[ACUI KGR. DECOMISADO]])</f>
        <v>0</v>
      </c>
      <c r="Z112" s="34"/>
      <c r="AA112" s="34"/>
      <c r="AB112" s="169"/>
      <c r="AC112" s="170"/>
      <c r="AD112" s="171"/>
      <c r="AE112" s="38"/>
      <c r="AF112" s="38"/>
    </row>
    <row r="113" spans="5:32" ht="18" x14ac:dyDescent="0.25">
      <c r="E113" s="66"/>
      <c r="F113" s="27"/>
      <c r="G113" s="27"/>
      <c r="H113" s="28"/>
      <c r="I113" s="27"/>
      <c r="J113" s="27"/>
      <c r="K113" s="27"/>
      <c r="L113" s="62"/>
      <c r="M113" s="62"/>
      <c r="N113" s="62"/>
      <c r="O113" s="141"/>
      <c r="P113" s="30"/>
      <c r="Q113" s="30"/>
      <c r="R113" s="30"/>
      <c r="S113" s="142"/>
      <c r="T113" s="142"/>
      <c r="U113" s="62"/>
      <c r="V113" s="143"/>
      <c r="W113" s="34"/>
      <c r="X113" s="143"/>
      <c r="Y113" s="332">
        <f>+SUM(Tabla134565[[#This Row],[FITO KGR. DECOMISADO]:[ACUI KGR. DECOMISADO]])</f>
        <v>0</v>
      </c>
      <c r="Z113" s="34"/>
      <c r="AA113" s="34"/>
      <c r="AB113" s="169"/>
      <c r="AC113" s="170"/>
      <c r="AD113" s="171"/>
      <c r="AE113" s="38"/>
      <c r="AF113" s="38"/>
    </row>
    <row r="114" spans="5:32" ht="18" x14ac:dyDescent="0.25">
      <c r="E114" s="66"/>
      <c r="F114" s="27"/>
      <c r="G114" s="27"/>
      <c r="H114" s="28"/>
      <c r="I114" s="27"/>
      <c r="J114" s="27"/>
      <c r="K114" s="27"/>
      <c r="L114" s="62"/>
      <c r="M114" s="62"/>
      <c r="N114" s="62"/>
      <c r="O114" s="141"/>
      <c r="P114" s="30"/>
      <c r="Q114" s="30"/>
      <c r="R114" s="30"/>
      <c r="S114" s="142"/>
      <c r="T114" s="142"/>
      <c r="U114" s="62"/>
      <c r="V114" s="143"/>
      <c r="W114" s="34"/>
      <c r="X114" s="143"/>
      <c r="Y114" s="332">
        <f>+SUM(Tabla134565[[#This Row],[FITO KGR. DECOMISADO]:[ACUI KGR. DECOMISADO]])</f>
        <v>0</v>
      </c>
      <c r="Z114" s="34"/>
      <c r="AA114" s="34"/>
      <c r="AB114" s="169"/>
      <c r="AC114" s="170"/>
      <c r="AD114" s="171"/>
      <c r="AE114" s="38"/>
      <c r="AF114" s="38"/>
    </row>
    <row r="115" spans="5:32" ht="18" x14ac:dyDescent="0.25">
      <c r="E115" s="66"/>
      <c r="F115" s="27"/>
      <c r="G115" s="27"/>
      <c r="H115" s="28"/>
      <c r="I115" s="27"/>
      <c r="J115" s="27"/>
      <c r="K115" s="27"/>
      <c r="L115" s="62"/>
      <c r="M115" s="62"/>
      <c r="N115" s="62"/>
      <c r="O115" s="141"/>
      <c r="P115" s="30"/>
      <c r="Q115" s="30"/>
      <c r="R115" s="30"/>
      <c r="S115" s="142"/>
      <c r="T115" s="142"/>
      <c r="U115" s="62"/>
      <c r="V115" s="143"/>
      <c r="W115" s="34"/>
      <c r="X115" s="143"/>
      <c r="Y115" s="332">
        <f>+SUM(Tabla134565[[#This Row],[FITO KGR. DECOMISADO]:[ACUI KGR. DECOMISADO]])</f>
        <v>0</v>
      </c>
      <c r="Z115" s="34"/>
      <c r="AA115" s="34"/>
      <c r="AB115" s="169"/>
      <c r="AC115" s="170"/>
      <c r="AD115" s="171"/>
      <c r="AE115" s="38"/>
      <c r="AF115" s="38"/>
    </row>
    <row r="116" spans="5:32" ht="18" x14ac:dyDescent="0.25">
      <c r="E116" s="66"/>
      <c r="F116" s="27"/>
      <c r="G116" s="27"/>
      <c r="H116" s="28"/>
      <c r="I116" s="27"/>
      <c r="J116" s="27"/>
      <c r="K116" s="27"/>
      <c r="L116" s="62"/>
      <c r="M116" s="62"/>
      <c r="N116" s="62"/>
      <c r="O116" s="141"/>
      <c r="P116" s="30"/>
      <c r="Q116" s="30"/>
      <c r="R116" s="30"/>
      <c r="S116" s="142"/>
      <c r="T116" s="142"/>
      <c r="U116" s="62"/>
      <c r="V116" s="143"/>
      <c r="W116" s="34"/>
      <c r="X116" s="143"/>
      <c r="Y116" s="332">
        <f>+SUM(Tabla134565[[#This Row],[FITO KGR. DECOMISADO]:[ACUI KGR. DECOMISADO]])</f>
        <v>0</v>
      </c>
      <c r="Z116" s="34"/>
      <c r="AA116" s="34"/>
      <c r="AB116" s="169"/>
      <c r="AC116" s="170"/>
      <c r="AD116" s="171"/>
      <c r="AE116" s="38"/>
      <c r="AF116" s="38"/>
    </row>
    <row r="117" spans="5:32" ht="18" x14ac:dyDescent="0.25">
      <c r="E117" s="66"/>
      <c r="F117" s="27"/>
      <c r="G117" s="27"/>
      <c r="H117" s="28"/>
      <c r="I117" s="27"/>
      <c r="J117" s="27"/>
      <c r="K117" s="27"/>
      <c r="L117" s="62"/>
      <c r="M117" s="62"/>
      <c r="N117" s="62"/>
      <c r="O117" s="141"/>
      <c r="P117" s="30"/>
      <c r="Q117" s="30"/>
      <c r="R117" s="30"/>
      <c r="S117" s="142"/>
      <c r="T117" s="142"/>
      <c r="U117" s="62"/>
      <c r="V117" s="143"/>
      <c r="W117" s="34"/>
      <c r="X117" s="143"/>
      <c r="Y117" s="332">
        <f>+SUM(Tabla134565[[#This Row],[FITO KGR. DECOMISADO]:[ACUI KGR. DECOMISADO]])</f>
        <v>0</v>
      </c>
      <c r="Z117" s="34"/>
      <c r="AA117" s="34"/>
      <c r="AB117" s="169"/>
      <c r="AC117" s="170"/>
      <c r="AD117" s="171"/>
      <c r="AE117" s="38"/>
      <c r="AF117" s="38"/>
    </row>
    <row r="118" spans="5:32" ht="18" x14ac:dyDescent="0.25">
      <c r="E118" s="66"/>
      <c r="F118" s="27"/>
      <c r="G118" s="27"/>
      <c r="H118" s="28"/>
      <c r="I118" s="27"/>
      <c r="J118" s="27"/>
      <c r="K118" s="27"/>
      <c r="L118" s="62"/>
      <c r="M118" s="62"/>
      <c r="N118" s="62"/>
      <c r="O118" s="141"/>
      <c r="P118" s="30"/>
      <c r="Q118" s="30"/>
      <c r="R118" s="30"/>
      <c r="S118" s="142"/>
      <c r="T118" s="142"/>
      <c r="U118" s="62"/>
      <c r="V118" s="143"/>
      <c r="W118" s="34"/>
      <c r="X118" s="143"/>
      <c r="Y118" s="332">
        <f>+SUM(Tabla134565[[#This Row],[FITO KGR. DECOMISADO]:[ACUI KGR. DECOMISADO]])</f>
        <v>0</v>
      </c>
      <c r="Z118" s="34"/>
      <c r="AA118" s="34"/>
      <c r="AB118" s="169"/>
      <c r="AC118" s="170"/>
      <c r="AD118" s="171"/>
      <c r="AE118" s="38"/>
      <c r="AF118" s="38"/>
    </row>
    <row r="119" spans="5:32" ht="18" x14ac:dyDescent="0.25">
      <c r="E119" s="66"/>
      <c r="F119" s="27"/>
      <c r="G119" s="27"/>
      <c r="H119" s="28"/>
      <c r="I119" s="27"/>
      <c r="J119" s="27"/>
      <c r="K119" s="27"/>
      <c r="L119" s="62"/>
      <c r="M119" s="62"/>
      <c r="N119" s="62"/>
      <c r="O119" s="141"/>
      <c r="P119" s="30"/>
      <c r="Q119" s="30"/>
      <c r="R119" s="30"/>
      <c r="S119" s="142"/>
      <c r="T119" s="142"/>
      <c r="U119" s="62"/>
      <c r="V119" s="143"/>
      <c r="W119" s="34"/>
      <c r="X119" s="143"/>
      <c r="Y119" s="332">
        <f>+SUM(Tabla134565[[#This Row],[FITO KGR. DECOMISADO]:[ACUI KGR. DECOMISADO]])</f>
        <v>0</v>
      </c>
      <c r="Z119" s="34"/>
      <c r="AA119" s="34"/>
      <c r="AB119" s="169"/>
      <c r="AC119" s="170"/>
      <c r="AD119" s="171"/>
      <c r="AE119" s="38"/>
      <c r="AF119" s="38"/>
    </row>
    <row r="120" spans="5:32" ht="18" x14ac:dyDescent="0.25">
      <c r="E120" s="66"/>
      <c r="F120" s="27"/>
      <c r="G120" s="27"/>
      <c r="H120" s="28"/>
      <c r="I120" s="27"/>
      <c r="J120" s="27"/>
      <c r="K120" s="27"/>
      <c r="L120" s="62"/>
      <c r="M120" s="62"/>
      <c r="N120" s="62"/>
      <c r="O120" s="141"/>
      <c r="P120" s="30"/>
      <c r="Q120" s="30"/>
      <c r="R120" s="30"/>
      <c r="S120" s="142"/>
      <c r="T120" s="142"/>
      <c r="U120" s="62"/>
      <c r="V120" s="143"/>
      <c r="W120" s="34"/>
      <c r="X120" s="143"/>
      <c r="Y120" s="332">
        <f>+SUM(Tabla134565[[#This Row],[FITO KGR. DECOMISADO]:[ACUI KGR. DECOMISADO]])</f>
        <v>0</v>
      </c>
      <c r="Z120" s="34"/>
      <c r="AA120" s="34"/>
      <c r="AB120" s="169"/>
      <c r="AC120" s="170"/>
      <c r="AD120" s="171"/>
      <c r="AE120" s="38"/>
      <c r="AF120" s="38"/>
    </row>
    <row r="121" spans="5:32" ht="18" x14ac:dyDescent="0.25">
      <c r="E121" s="66"/>
      <c r="F121" s="27"/>
      <c r="G121" s="27"/>
      <c r="H121" s="28"/>
      <c r="I121" s="27"/>
      <c r="J121" s="27"/>
      <c r="K121" s="27"/>
      <c r="L121" s="62"/>
      <c r="M121" s="62"/>
      <c r="N121" s="62"/>
      <c r="O121" s="141"/>
      <c r="P121" s="30"/>
      <c r="Q121" s="30"/>
      <c r="R121" s="30"/>
      <c r="S121" s="142"/>
      <c r="T121" s="142"/>
      <c r="U121" s="62"/>
      <c r="V121" s="143"/>
      <c r="W121" s="34"/>
      <c r="X121" s="143"/>
      <c r="Y121" s="332">
        <f>+SUM(Tabla134565[[#This Row],[FITO KGR. DECOMISADO]:[ACUI KGR. DECOMISADO]])</f>
        <v>0</v>
      </c>
      <c r="Z121" s="34"/>
      <c r="AA121" s="34"/>
      <c r="AB121" s="169"/>
      <c r="AC121" s="170"/>
      <c r="AD121" s="171"/>
      <c r="AE121" s="38"/>
      <c r="AF121" s="38"/>
    </row>
    <row r="122" spans="5:32" ht="18" x14ac:dyDescent="0.25">
      <c r="E122" s="66"/>
      <c r="F122" s="27"/>
      <c r="G122" s="27"/>
      <c r="H122" s="28"/>
      <c r="I122" s="27"/>
      <c r="J122" s="27"/>
      <c r="K122" s="27"/>
      <c r="L122" s="62"/>
      <c r="M122" s="62"/>
      <c r="N122" s="62"/>
      <c r="O122" s="141"/>
      <c r="P122" s="30"/>
      <c r="Q122" s="30"/>
      <c r="R122" s="30"/>
      <c r="S122" s="142"/>
      <c r="T122" s="142"/>
      <c r="U122" s="62"/>
      <c r="V122" s="143"/>
      <c r="W122" s="34"/>
      <c r="X122" s="143"/>
      <c r="Y122" s="332">
        <f>+SUM(Tabla134565[[#This Row],[FITO KGR. DECOMISADO]:[ACUI KGR. DECOMISADO]])</f>
        <v>0</v>
      </c>
      <c r="Z122" s="34"/>
      <c r="AA122" s="34"/>
      <c r="AB122" s="169"/>
      <c r="AC122" s="170"/>
      <c r="AD122" s="171"/>
      <c r="AE122" s="38"/>
      <c r="AF122" s="38"/>
    </row>
    <row r="123" spans="5:32" ht="18" x14ac:dyDescent="0.25">
      <c r="E123" s="66"/>
      <c r="F123" s="27"/>
      <c r="G123" s="27"/>
      <c r="H123" s="28"/>
      <c r="I123" s="27"/>
      <c r="J123" s="27"/>
      <c r="K123" s="27"/>
      <c r="L123" s="62"/>
      <c r="M123" s="62"/>
      <c r="N123" s="62"/>
      <c r="O123" s="141"/>
      <c r="P123" s="30"/>
      <c r="Q123" s="30"/>
      <c r="R123" s="30"/>
      <c r="S123" s="142"/>
      <c r="T123" s="142"/>
      <c r="U123" s="62"/>
      <c r="V123" s="143"/>
      <c r="W123" s="34"/>
      <c r="X123" s="143"/>
      <c r="Y123" s="332">
        <f>+SUM(Tabla134565[[#This Row],[FITO KGR. DECOMISADO]:[ACUI KGR. DECOMISADO]])</f>
        <v>0</v>
      </c>
      <c r="Z123" s="34"/>
      <c r="AA123" s="34"/>
      <c r="AB123" s="169"/>
      <c r="AC123" s="170"/>
      <c r="AD123" s="171"/>
      <c r="AE123" s="38"/>
      <c r="AF123" s="38"/>
    </row>
    <row r="124" spans="5:32" ht="18" x14ac:dyDescent="0.25">
      <c r="E124" s="66"/>
      <c r="F124" s="27"/>
      <c r="G124" s="27"/>
      <c r="H124" s="28"/>
      <c r="I124" s="27"/>
      <c r="J124" s="27"/>
      <c r="K124" s="27"/>
      <c r="L124" s="62"/>
      <c r="M124" s="62"/>
      <c r="N124" s="62"/>
      <c r="O124" s="141"/>
      <c r="P124" s="30"/>
      <c r="Q124" s="30"/>
      <c r="R124" s="30"/>
      <c r="S124" s="142"/>
      <c r="T124" s="142"/>
      <c r="U124" s="62"/>
      <c r="V124" s="143"/>
      <c r="W124" s="34"/>
      <c r="X124" s="143"/>
      <c r="Y124" s="332">
        <f>+SUM(Tabla134565[[#This Row],[FITO KGR. DECOMISADO]:[ACUI KGR. DECOMISADO]])</f>
        <v>0</v>
      </c>
      <c r="Z124" s="34"/>
      <c r="AA124" s="34"/>
      <c r="AB124" s="169"/>
      <c r="AC124" s="170"/>
      <c r="AD124" s="171"/>
      <c r="AE124" s="38"/>
      <c r="AF124" s="38"/>
    </row>
    <row r="125" spans="5:32" ht="18" x14ac:dyDescent="0.25">
      <c r="E125" s="66"/>
      <c r="F125" s="27"/>
      <c r="G125" s="27"/>
      <c r="H125" s="28"/>
      <c r="I125" s="27"/>
      <c r="J125" s="27"/>
      <c r="K125" s="27"/>
      <c r="L125" s="62"/>
      <c r="M125" s="62"/>
      <c r="N125" s="62"/>
      <c r="O125" s="141"/>
      <c r="P125" s="30"/>
      <c r="Q125" s="30"/>
      <c r="R125" s="30"/>
      <c r="S125" s="142"/>
      <c r="T125" s="142"/>
      <c r="U125" s="62"/>
      <c r="V125" s="143"/>
      <c r="W125" s="34"/>
      <c r="X125" s="143"/>
      <c r="Y125" s="332">
        <f>+SUM(Tabla134565[[#This Row],[FITO KGR. DECOMISADO]:[ACUI KGR. DECOMISADO]])</f>
        <v>0</v>
      </c>
      <c r="Z125" s="34"/>
      <c r="AA125" s="34"/>
      <c r="AB125" s="169"/>
      <c r="AC125" s="170"/>
      <c r="AD125" s="171"/>
      <c r="AE125" s="38"/>
      <c r="AF125" s="38"/>
    </row>
    <row r="126" spans="5:32" ht="18" x14ac:dyDescent="0.25">
      <c r="E126" s="66"/>
      <c r="F126" s="27"/>
      <c r="G126" s="27"/>
      <c r="H126" s="28"/>
      <c r="I126" s="27"/>
      <c r="J126" s="27"/>
      <c r="K126" s="27"/>
      <c r="L126" s="62"/>
      <c r="M126" s="62"/>
      <c r="N126" s="62"/>
      <c r="O126" s="141"/>
      <c r="P126" s="30"/>
      <c r="Q126" s="30"/>
      <c r="R126" s="30"/>
      <c r="S126" s="142"/>
      <c r="T126" s="142"/>
      <c r="U126" s="62"/>
      <c r="V126" s="143"/>
      <c r="W126" s="34"/>
      <c r="X126" s="143"/>
      <c r="Y126" s="332">
        <f>+SUM(Tabla134565[[#This Row],[FITO KGR. DECOMISADO]:[ACUI KGR. DECOMISADO]])</f>
        <v>0</v>
      </c>
      <c r="Z126" s="34"/>
      <c r="AA126" s="34"/>
      <c r="AB126" s="169"/>
      <c r="AC126" s="170"/>
      <c r="AD126" s="171"/>
      <c r="AE126" s="38"/>
      <c r="AF126" s="38"/>
    </row>
    <row r="127" spans="5:32" ht="18" x14ac:dyDescent="0.25">
      <c r="E127" s="66"/>
      <c r="F127" s="27"/>
      <c r="G127" s="27"/>
      <c r="H127" s="28"/>
      <c r="I127" s="27"/>
      <c r="J127" s="27"/>
      <c r="K127" s="27"/>
      <c r="L127" s="62"/>
      <c r="M127" s="62"/>
      <c r="N127" s="62"/>
      <c r="O127" s="141"/>
      <c r="P127" s="30"/>
      <c r="Q127" s="30"/>
      <c r="R127" s="30"/>
      <c r="S127" s="142"/>
      <c r="T127" s="142"/>
      <c r="U127" s="62"/>
      <c r="V127" s="143"/>
      <c r="W127" s="34"/>
      <c r="X127" s="143"/>
      <c r="Y127" s="332">
        <f>+SUM(Tabla134565[[#This Row],[FITO KGR. DECOMISADO]:[ACUI KGR. DECOMISADO]])</f>
        <v>0</v>
      </c>
      <c r="Z127" s="34"/>
      <c r="AA127" s="34"/>
      <c r="AB127" s="169"/>
      <c r="AC127" s="170"/>
      <c r="AD127" s="171"/>
      <c r="AE127" s="38"/>
      <c r="AF127" s="38"/>
    </row>
    <row r="128" spans="5:32" ht="18" x14ac:dyDescent="0.25">
      <c r="E128" s="66"/>
      <c r="F128" s="27"/>
      <c r="G128" s="27"/>
      <c r="H128" s="28"/>
      <c r="I128" s="27"/>
      <c r="J128" s="27"/>
      <c r="K128" s="27"/>
      <c r="L128" s="62"/>
      <c r="M128" s="62"/>
      <c r="N128" s="62"/>
      <c r="O128" s="141"/>
      <c r="P128" s="30"/>
      <c r="Q128" s="30"/>
      <c r="R128" s="30"/>
      <c r="S128" s="142"/>
      <c r="T128" s="142"/>
      <c r="U128" s="62"/>
      <c r="V128" s="143"/>
      <c r="W128" s="34"/>
      <c r="X128" s="143"/>
      <c r="Y128" s="332">
        <f>+SUM(Tabla134565[[#This Row],[FITO KGR. DECOMISADO]:[ACUI KGR. DECOMISADO]])</f>
        <v>0</v>
      </c>
      <c r="Z128" s="34"/>
      <c r="AA128" s="34"/>
      <c r="AB128" s="169"/>
      <c r="AC128" s="170"/>
      <c r="AD128" s="171"/>
      <c r="AE128" s="38"/>
      <c r="AF128" s="38"/>
    </row>
    <row r="129" spans="5:32" ht="18" x14ac:dyDescent="0.25">
      <c r="E129" s="66"/>
      <c r="F129" s="27"/>
      <c r="G129" s="27"/>
      <c r="H129" s="28"/>
      <c r="I129" s="27"/>
      <c r="J129" s="27"/>
      <c r="K129" s="27"/>
      <c r="L129" s="62"/>
      <c r="M129" s="62"/>
      <c r="N129" s="62"/>
      <c r="O129" s="141"/>
      <c r="P129" s="30"/>
      <c r="Q129" s="30"/>
      <c r="R129" s="30"/>
      <c r="S129" s="142"/>
      <c r="T129" s="142"/>
      <c r="U129" s="62"/>
      <c r="V129" s="143"/>
      <c r="W129" s="34"/>
      <c r="X129" s="143"/>
      <c r="Y129" s="332">
        <f>+SUM(Tabla134565[[#This Row],[FITO KGR. DECOMISADO]:[ACUI KGR. DECOMISADO]])</f>
        <v>0</v>
      </c>
      <c r="Z129" s="34"/>
      <c r="AA129" s="34"/>
      <c r="AB129" s="169"/>
      <c r="AC129" s="170"/>
      <c r="AD129" s="171"/>
      <c r="AE129" s="38"/>
      <c r="AF129" s="38"/>
    </row>
    <row r="130" spans="5:32" ht="18" x14ac:dyDescent="0.25">
      <c r="E130" s="66"/>
      <c r="F130" s="27"/>
      <c r="G130" s="27"/>
      <c r="H130" s="28"/>
      <c r="I130" s="27"/>
      <c r="J130" s="27"/>
      <c r="K130" s="27"/>
      <c r="L130" s="62"/>
      <c r="M130" s="62"/>
      <c r="N130" s="62"/>
      <c r="O130" s="141"/>
      <c r="P130" s="30"/>
      <c r="Q130" s="30"/>
      <c r="R130" s="30"/>
      <c r="S130" s="142"/>
      <c r="T130" s="142"/>
      <c r="U130" s="62"/>
      <c r="V130" s="143"/>
      <c r="W130" s="34"/>
      <c r="X130" s="143"/>
      <c r="Y130" s="332">
        <f>+SUM(Tabla134565[[#This Row],[FITO KGR. DECOMISADO]:[ACUI KGR. DECOMISADO]])</f>
        <v>0</v>
      </c>
      <c r="Z130" s="34"/>
      <c r="AA130" s="34"/>
      <c r="AB130" s="169"/>
      <c r="AC130" s="170"/>
      <c r="AD130" s="171"/>
      <c r="AE130" s="38"/>
      <c r="AF130" s="38"/>
    </row>
    <row r="131" spans="5:32" ht="18" x14ac:dyDescent="0.25">
      <c r="E131" s="66"/>
      <c r="F131" s="27"/>
      <c r="G131" s="27"/>
      <c r="H131" s="28"/>
      <c r="I131" s="27"/>
      <c r="J131" s="27"/>
      <c r="K131" s="27"/>
      <c r="L131" s="62"/>
      <c r="M131" s="62"/>
      <c r="N131" s="62"/>
      <c r="O131" s="141"/>
      <c r="P131" s="30"/>
      <c r="Q131" s="30"/>
      <c r="R131" s="30"/>
      <c r="S131" s="142"/>
      <c r="T131" s="142"/>
      <c r="U131" s="62"/>
      <c r="V131" s="143"/>
      <c r="W131" s="34"/>
      <c r="X131" s="143"/>
      <c r="Y131" s="332">
        <f>+SUM(Tabla134565[[#This Row],[FITO KGR. DECOMISADO]:[ACUI KGR. DECOMISADO]])</f>
        <v>0</v>
      </c>
      <c r="Z131" s="34"/>
      <c r="AA131" s="34"/>
      <c r="AB131" s="169"/>
      <c r="AC131" s="170"/>
      <c r="AD131" s="171"/>
      <c r="AE131" s="38"/>
      <c r="AF131" s="38"/>
    </row>
    <row r="132" spans="5:32" ht="18" x14ac:dyDescent="0.25">
      <c r="E132" s="66"/>
      <c r="F132" s="27"/>
      <c r="G132" s="27"/>
      <c r="H132" s="28"/>
      <c r="I132" s="27"/>
      <c r="J132" s="27"/>
      <c r="K132" s="27"/>
      <c r="L132" s="62"/>
      <c r="M132" s="62"/>
      <c r="N132" s="62"/>
      <c r="O132" s="141"/>
      <c r="P132" s="30"/>
      <c r="Q132" s="30"/>
      <c r="R132" s="30"/>
      <c r="S132" s="142"/>
      <c r="T132" s="142"/>
      <c r="U132" s="62"/>
      <c r="V132" s="143"/>
      <c r="W132" s="34"/>
      <c r="X132" s="143"/>
      <c r="Y132" s="332">
        <f>+SUM(Tabla134565[[#This Row],[FITO KGR. DECOMISADO]:[ACUI KGR. DECOMISADO]])</f>
        <v>0</v>
      </c>
      <c r="Z132" s="34"/>
      <c r="AA132" s="34"/>
      <c r="AB132" s="169"/>
      <c r="AC132" s="170"/>
      <c r="AD132" s="171"/>
      <c r="AE132" s="38"/>
      <c r="AF132" s="38"/>
    </row>
    <row r="133" spans="5:32" ht="18" x14ac:dyDescent="0.25">
      <c r="E133" s="66"/>
      <c r="F133" s="27"/>
      <c r="G133" s="27"/>
      <c r="H133" s="28"/>
      <c r="I133" s="27"/>
      <c r="J133" s="27"/>
      <c r="K133" s="27"/>
      <c r="L133" s="62"/>
      <c r="M133" s="62"/>
      <c r="N133" s="62"/>
      <c r="O133" s="141"/>
      <c r="P133" s="30"/>
      <c r="Q133" s="30"/>
      <c r="R133" s="30"/>
      <c r="S133" s="142"/>
      <c r="T133" s="142"/>
      <c r="U133" s="62"/>
      <c r="V133" s="143"/>
      <c r="W133" s="34"/>
      <c r="X133" s="143"/>
      <c r="Y133" s="332">
        <f>+SUM(Tabla134565[[#This Row],[FITO KGR. DECOMISADO]:[ACUI KGR. DECOMISADO]])</f>
        <v>0</v>
      </c>
      <c r="Z133" s="34"/>
      <c r="AA133" s="34"/>
      <c r="AB133" s="169"/>
      <c r="AC133" s="170"/>
      <c r="AD133" s="171"/>
      <c r="AE133" s="38"/>
      <c r="AF133" s="38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567</vt:i4>
      </vt:variant>
    </vt:vector>
  </HeadingPairs>
  <TitlesOfParts>
    <vt:vector size="574" baseType="lpstr">
      <vt:lpstr>enero </vt:lpstr>
      <vt:lpstr>febrero</vt:lpstr>
      <vt:lpstr>marzo</vt:lpstr>
      <vt:lpstr>Abril</vt:lpstr>
      <vt:lpstr>Mayo </vt:lpstr>
      <vt:lpstr>Junio </vt:lpstr>
      <vt:lpstr>Base</vt:lpstr>
      <vt:lpstr>Abril!DicinueveS</vt:lpstr>
      <vt:lpstr>Base!DicinueveS</vt:lpstr>
      <vt:lpstr>'enero '!DicinueveS</vt:lpstr>
      <vt:lpstr>febrero!DicinueveS</vt:lpstr>
      <vt:lpstr>'Junio '!DicinueveS</vt:lpstr>
      <vt:lpstr>marzo!DicinueveS</vt:lpstr>
      <vt:lpstr>'Mayo '!DicinueveS</vt:lpstr>
      <vt:lpstr>Abril!DiecinueveS</vt:lpstr>
      <vt:lpstr>Base!DiecinueveS</vt:lpstr>
      <vt:lpstr>'enero '!DiecinueveS</vt:lpstr>
      <vt:lpstr>febrero!DiecinueveS</vt:lpstr>
      <vt:lpstr>'Junio '!DiecinueveS</vt:lpstr>
      <vt:lpstr>marzo!DiecinueveS</vt:lpstr>
      <vt:lpstr>'Mayo '!DiecinueveS</vt:lpstr>
      <vt:lpstr>Abril!Enoc</vt:lpstr>
      <vt:lpstr>Base!Enoc</vt:lpstr>
      <vt:lpstr>'enero '!Enoc</vt:lpstr>
      <vt:lpstr>febrero!Enoc</vt:lpstr>
      <vt:lpstr>'Junio '!Enoc</vt:lpstr>
      <vt:lpstr>marzo!Enoc</vt:lpstr>
      <vt:lpstr>'Mayo '!Enoc</vt:lpstr>
      <vt:lpstr>Abril!Enya</vt:lpstr>
      <vt:lpstr>Base!Enya</vt:lpstr>
      <vt:lpstr>'enero '!Enya</vt:lpstr>
      <vt:lpstr>febrero!Enya</vt:lpstr>
      <vt:lpstr>'Junio '!Enya</vt:lpstr>
      <vt:lpstr>marzo!Enya</vt:lpstr>
      <vt:lpstr>'Mayo '!Enya</vt:lpstr>
      <vt:lpstr>Abril!Handy</vt:lpstr>
      <vt:lpstr>Base!Handy</vt:lpstr>
      <vt:lpstr>'enero '!Handy</vt:lpstr>
      <vt:lpstr>febrero!Handy</vt:lpstr>
      <vt:lpstr>'Junio '!Handy</vt:lpstr>
      <vt:lpstr>marzo!Handy</vt:lpstr>
      <vt:lpstr>'Mayo '!Handy</vt:lpstr>
      <vt:lpstr>Abril!Iby</vt:lpstr>
      <vt:lpstr>Base!Iby</vt:lpstr>
      <vt:lpstr>'enero '!Iby</vt:lpstr>
      <vt:lpstr>febrero!Iby</vt:lpstr>
      <vt:lpstr>'Junio '!Iby</vt:lpstr>
      <vt:lpstr>marzo!Iby</vt:lpstr>
      <vt:lpstr>'Mayo '!Iby</vt:lpstr>
      <vt:lpstr>Abril!Ikka</vt:lpstr>
      <vt:lpstr>Base!Ikka</vt:lpstr>
      <vt:lpstr>'enero '!Ikka</vt:lpstr>
      <vt:lpstr>febrero!Ikka</vt:lpstr>
      <vt:lpstr>'Junio '!Ikka</vt:lpstr>
      <vt:lpstr>marzo!Ikka</vt:lpstr>
      <vt:lpstr>'Mayo '!Ikka</vt:lpstr>
      <vt:lpstr>Abril!Iky</vt:lpstr>
      <vt:lpstr>Base!Iky</vt:lpstr>
      <vt:lpstr>'enero '!Iky</vt:lpstr>
      <vt:lpstr>febrero!Iky</vt:lpstr>
      <vt:lpstr>'Junio '!Iky</vt:lpstr>
      <vt:lpstr>marzo!Iky</vt:lpstr>
      <vt:lpstr>'Mayo '!Iky</vt:lpstr>
      <vt:lpstr>Abril!Ilan</vt:lpstr>
      <vt:lpstr>Base!Ilan</vt:lpstr>
      <vt:lpstr>'enero '!Ilan</vt:lpstr>
      <vt:lpstr>febrero!Ilan</vt:lpstr>
      <vt:lpstr>'Junio '!Ilan</vt:lpstr>
      <vt:lpstr>marzo!Ilan</vt:lpstr>
      <vt:lpstr>'Mayo '!Ilan</vt:lpstr>
      <vt:lpstr>Abril!Inka</vt:lpstr>
      <vt:lpstr>Base!Inka</vt:lpstr>
      <vt:lpstr>'enero '!Inka</vt:lpstr>
      <vt:lpstr>febrero!Inka</vt:lpstr>
      <vt:lpstr>'Junio '!Inka</vt:lpstr>
      <vt:lpstr>marzo!Inka</vt:lpstr>
      <vt:lpstr>'Mayo '!Inka</vt:lpstr>
      <vt:lpstr>Abril!Iroko</vt:lpstr>
      <vt:lpstr>Base!Iroko</vt:lpstr>
      <vt:lpstr>'enero '!Iroko</vt:lpstr>
      <vt:lpstr>febrero!Iroko</vt:lpstr>
      <vt:lpstr>'Junio '!Iroko</vt:lpstr>
      <vt:lpstr>marzo!Iroko</vt:lpstr>
      <vt:lpstr>'Mayo '!Iroko</vt:lpstr>
      <vt:lpstr>Abril!Ixtle</vt:lpstr>
      <vt:lpstr>Base!Ixtle</vt:lpstr>
      <vt:lpstr>'enero '!Ixtle</vt:lpstr>
      <vt:lpstr>febrero!Ixtle</vt:lpstr>
      <vt:lpstr>'Junio '!Ixtle</vt:lpstr>
      <vt:lpstr>marzo!Ixtle</vt:lpstr>
      <vt:lpstr>'Mayo '!Ixtle</vt:lpstr>
      <vt:lpstr>Abril!Jacko</vt:lpstr>
      <vt:lpstr>Base!Jacko</vt:lpstr>
      <vt:lpstr>'enero '!Jacko</vt:lpstr>
      <vt:lpstr>febrero!Jacko</vt:lpstr>
      <vt:lpstr>'Junio '!Jacko</vt:lpstr>
      <vt:lpstr>marzo!Jacko</vt:lpstr>
      <vt:lpstr>'Mayo '!Jacko</vt:lpstr>
      <vt:lpstr>Abril!Jackson</vt:lpstr>
      <vt:lpstr>Base!Jackson</vt:lpstr>
      <vt:lpstr>'enero '!Jackson</vt:lpstr>
      <vt:lpstr>febrero!Jackson</vt:lpstr>
      <vt:lpstr>'Junio '!Jackson</vt:lpstr>
      <vt:lpstr>marzo!Jackson</vt:lpstr>
      <vt:lpstr>'Mayo '!Jackson</vt:lpstr>
      <vt:lpstr>Abril!Jako</vt:lpstr>
      <vt:lpstr>Base!Jako</vt:lpstr>
      <vt:lpstr>'enero '!Jako</vt:lpstr>
      <vt:lpstr>febrero!Jako</vt:lpstr>
      <vt:lpstr>'Junio '!Jako</vt:lpstr>
      <vt:lpstr>marzo!Jako</vt:lpstr>
      <vt:lpstr>'Mayo '!Jako</vt:lpstr>
      <vt:lpstr>Abril!Janis</vt:lpstr>
      <vt:lpstr>Base!Janis</vt:lpstr>
      <vt:lpstr>'enero '!Janis</vt:lpstr>
      <vt:lpstr>febrero!Janis</vt:lpstr>
      <vt:lpstr>'Junio '!Janis</vt:lpstr>
      <vt:lpstr>marzo!Janis</vt:lpstr>
      <vt:lpstr>'Mayo '!Janis</vt:lpstr>
      <vt:lpstr>Abril!Jessie</vt:lpstr>
      <vt:lpstr>Base!Jessie</vt:lpstr>
      <vt:lpstr>'enero '!Jessie</vt:lpstr>
      <vt:lpstr>febrero!Jessie</vt:lpstr>
      <vt:lpstr>'Junio '!Jessie</vt:lpstr>
      <vt:lpstr>marzo!Jessie</vt:lpstr>
      <vt:lpstr>'Mayo '!Jessie</vt:lpstr>
      <vt:lpstr>Abril!Jimador</vt:lpstr>
      <vt:lpstr>Base!Jimador</vt:lpstr>
      <vt:lpstr>'enero '!Jimador</vt:lpstr>
      <vt:lpstr>febrero!Jimador</vt:lpstr>
      <vt:lpstr>'Junio '!Jimador</vt:lpstr>
      <vt:lpstr>marzo!Jimador</vt:lpstr>
      <vt:lpstr>'Mayo '!Jimador</vt:lpstr>
      <vt:lpstr>Abril!Joy</vt:lpstr>
      <vt:lpstr>Base!Joy</vt:lpstr>
      <vt:lpstr>'enero '!Joy</vt:lpstr>
      <vt:lpstr>febrero!Joy</vt:lpstr>
      <vt:lpstr>'Junio '!Joy</vt:lpstr>
      <vt:lpstr>marzo!Joy</vt:lpstr>
      <vt:lpstr>'Mayo '!Joy</vt:lpstr>
      <vt:lpstr>Abril!Juma</vt:lpstr>
      <vt:lpstr>Base!Juma</vt:lpstr>
      <vt:lpstr>'enero '!Juma</vt:lpstr>
      <vt:lpstr>febrero!Juma</vt:lpstr>
      <vt:lpstr>'Junio '!Juma</vt:lpstr>
      <vt:lpstr>marzo!Juma</vt:lpstr>
      <vt:lpstr>'Mayo '!Juma</vt:lpstr>
      <vt:lpstr>Abril!Kala</vt:lpstr>
      <vt:lpstr>Base!Kala</vt:lpstr>
      <vt:lpstr>'enero '!Kala</vt:lpstr>
      <vt:lpstr>febrero!Kala</vt:lpstr>
      <vt:lpstr>'Junio '!Kala</vt:lpstr>
      <vt:lpstr>marzo!Kala</vt:lpstr>
      <vt:lpstr>'Mayo '!Kala</vt:lpstr>
      <vt:lpstr>Abril!Kaly</vt:lpstr>
      <vt:lpstr>Base!Kaly</vt:lpstr>
      <vt:lpstr>'enero '!Kaly</vt:lpstr>
      <vt:lpstr>febrero!Kaly</vt:lpstr>
      <vt:lpstr>'Junio '!Kaly</vt:lpstr>
      <vt:lpstr>marzo!Kaly</vt:lpstr>
      <vt:lpstr>'Mayo '!Kaly</vt:lpstr>
      <vt:lpstr>Abril!Kimberly</vt:lpstr>
      <vt:lpstr>Base!Kimberly</vt:lpstr>
      <vt:lpstr>'enero '!Kimberly</vt:lpstr>
      <vt:lpstr>febrero!Kimberly</vt:lpstr>
      <vt:lpstr>'Junio '!Kimberly</vt:lpstr>
      <vt:lpstr>marzo!Kimberly</vt:lpstr>
      <vt:lpstr>'Mayo '!Kimberly</vt:lpstr>
      <vt:lpstr>Abril!Kora</vt:lpstr>
      <vt:lpstr>Base!Kora</vt:lpstr>
      <vt:lpstr>'enero '!Kora</vt:lpstr>
      <vt:lpstr>febrero!Kora</vt:lpstr>
      <vt:lpstr>'Junio '!Kora</vt:lpstr>
      <vt:lpstr>marzo!Kora</vt:lpstr>
      <vt:lpstr>'Mayo '!Kora</vt:lpstr>
      <vt:lpstr>Abril!Krebs</vt:lpstr>
      <vt:lpstr>Base!Krebs</vt:lpstr>
      <vt:lpstr>'enero '!Krebs</vt:lpstr>
      <vt:lpstr>febrero!Krebs</vt:lpstr>
      <vt:lpstr>'Junio '!Krebs</vt:lpstr>
      <vt:lpstr>marzo!Krebs</vt:lpstr>
      <vt:lpstr>'Mayo '!Krebs</vt:lpstr>
      <vt:lpstr>Abril!Lady</vt:lpstr>
      <vt:lpstr>Base!Lady</vt:lpstr>
      <vt:lpstr>'enero '!Lady</vt:lpstr>
      <vt:lpstr>febrero!Lady</vt:lpstr>
      <vt:lpstr>'Junio '!Lady</vt:lpstr>
      <vt:lpstr>marzo!Lady</vt:lpstr>
      <vt:lpstr>'Mayo '!Lady</vt:lpstr>
      <vt:lpstr>Abril!Larry</vt:lpstr>
      <vt:lpstr>Base!Larry</vt:lpstr>
      <vt:lpstr>'enero '!Larry</vt:lpstr>
      <vt:lpstr>febrero!Larry</vt:lpstr>
      <vt:lpstr>'Junio '!Larry</vt:lpstr>
      <vt:lpstr>marzo!Larry</vt:lpstr>
      <vt:lpstr>'Mayo '!Larry</vt:lpstr>
      <vt:lpstr>Abril!Laska</vt:lpstr>
      <vt:lpstr>Base!Laska</vt:lpstr>
      <vt:lpstr>'enero '!Laska</vt:lpstr>
      <vt:lpstr>febrero!Laska</vt:lpstr>
      <vt:lpstr>'Junio '!Laska</vt:lpstr>
      <vt:lpstr>marzo!Laska</vt:lpstr>
      <vt:lpstr>'Mayo '!Laska</vt:lpstr>
      <vt:lpstr>Abril!Láska</vt:lpstr>
      <vt:lpstr>Base!Láska</vt:lpstr>
      <vt:lpstr>'enero '!Láska</vt:lpstr>
      <vt:lpstr>febrero!Láska</vt:lpstr>
      <vt:lpstr>'Junio '!Láska</vt:lpstr>
      <vt:lpstr>marzo!Láska</vt:lpstr>
      <vt:lpstr>'Mayo '!Láska</vt:lpstr>
      <vt:lpstr>Abril!Leica</vt:lpstr>
      <vt:lpstr>Base!Leica</vt:lpstr>
      <vt:lpstr>'enero '!Leica</vt:lpstr>
      <vt:lpstr>febrero!Leica</vt:lpstr>
      <vt:lpstr>'Junio '!Leica</vt:lpstr>
      <vt:lpstr>marzo!Leica</vt:lpstr>
      <vt:lpstr>'Mayo '!Leica</vt:lpstr>
      <vt:lpstr>Abril!Leono</vt:lpstr>
      <vt:lpstr>Base!Leono</vt:lpstr>
      <vt:lpstr>'enero '!Leono</vt:lpstr>
      <vt:lpstr>febrero!Leono</vt:lpstr>
      <vt:lpstr>'Junio '!Leono</vt:lpstr>
      <vt:lpstr>marzo!Leono</vt:lpstr>
      <vt:lpstr>'Mayo '!Leono</vt:lpstr>
      <vt:lpstr>Abril!Linda</vt:lpstr>
      <vt:lpstr>Base!Linda</vt:lpstr>
      <vt:lpstr>'enero '!Linda</vt:lpstr>
      <vt:lpstr>febrero!Linda</vt:lpstr>
      <vt:lpstr>'Junio '!Linda</vt:lpstr>
      <vt:lpstr>marzo!Linda</vt:lpstr>
      <vt:lpstr>'Mayo '!Linda</vt:lpstr>
      <vt:lpstr>Abril!Luthor</vt:lpstr>
      <vt:lpstr>Base!Luthor</vt:lpstr>
      <vt:lpstr>'enero '!Luthor</vt:lpstr>
      <vt:lpstr>febrero!Luthor</vt:lpstr>
      <vt:lpstr>'Junio '!Luthor</vt:lpstr>
      <vt:lpstr>marzo!Luthor</vt:lpstr>
      <vt:lpstr>'Mayo '!Luthor</vt:lpstr>
      <vt:lpstr>Abril!Marley</vt:lpstr>
      <vt:lpstr>Base!Marley</vt:lpstr>
      <vt:lpstr>'enero '!Marley</vt:lpstr>
      <vt:lpstr>febrero!Marley</vt:lpstr>
      <vt:lpstr>'Junio '!Marley</vt:lpstr>
      <vt:lpstr>marzo!Marley</vt:lpstr>
      <vt:lpstr>'Mayo '!Marley</vt:lpstr>
      <vt:lpstr>Abril!Masaru</vt:lpstr>
      <vt:lpstr>Base!Masaru</vt:lpstr>
      <vt:lpstr>'enero '!Masaru</vt:lpstr>
      <vt:lpstr>febrero!Masaru</vt:lpstr>
      <vt:lpstr>'Junio '!Masaru</vt:lpstr>
      <vt:lpstr>marzo!Masaru</vt:lpstr>
      <vt:lpstr>'Mayo '!Masaru</vt:lpstr>
      <vt:lpstr>Abril!Miztli</vt:lpstr>
      <vt:lpstr>Base!Miztli</vt:lpstr>
      <vt:lpstr>'enero '!Miztli</vt:lpstr>
      <vt:lpstr>febrero!Miztli</vt:lpstr>
      <vt:lpstr>'Junio '!Miztli</vt:lpstr>
      <vt:lpstr>marzo!Miztli</vt:lpstr>
      <vt:lpstr>'Mayo '!Miztli</vt:lpstr>
      <vt:lpstr>Abril!Moka</vt:lpstr>
      <vt:lpstr>Base!Moka</vt:lpstr>
      <vt:lpstr>'enero '!Moka</vt:lpstr>
      <vt:lpstr>febrero!Moka</vt:lpstr>
      <vt:lpstr>'Junio '!Moka</vt:lpstr>
      <vt:lpstr>marzo!Moka</vt:lpstr>
      <vt:lpstr>'Mayo '!Moka</vt:lpstr>
      <vt:lpstr>Abril!Ohana</vt:lpstr>
      <vt:lpstr>Base!Ohana</vt:lpstr>
      <vt:lpstr>'enero '!Ohana</vt:lpstr>
      <vt:lpstr>febrero!Ohana</vt:lpstr>
      <vt:lpstr>'Junio '!Ohana</vt:lpstr>
      <vt:lpstr>marzo!Ohana</vt:lpstr>
      <vt:lpstr>'Mayo '!Ohana</vt:lpstr>
      <vt:lpstr>Abril!Onix</vt:lpstr>
      <vt:lpstr>Base!Onix</vt:lpstr>
      <vt:lpstr>'enero '!Onix</vt:lpstr>
      <vt:lpstr>febrero!Onix</vt:lpstr>
      <vt:lpstr>'Junio '!Onix</vt:lpstr>
      <vt:lpstr>marzo!Onix</vt:lpstr>
      <vt:lpstr>'Mayo '!Onix</vt:lpstr>
      <vt:lpstr>Abril!Onza</vt:lpstr>
      <vt:lpstr>Base!Onza</vt:lpstr>
      <vt:lpstr>'enero '!Onza</vt:lpstr>
      <vt:lpstr>febrero!Onza</vt:lpstr>
      <vt:lpstr>'Junio '!Onza</vt:lpstr>
      <vt:lpstr>marzo!Onza</vt:lpstr>
      <vt:lpstr>'Mayo '!Onza</vt:lpstr>
      <vt:lpstr>Abril!Orca</vt:lpstr>
      <vt:lpstr>Base!Orca</vt:lpstr>
      <vt:lpstr>'enero '!Orca</vt:lpstr>
      <vt:lpstr>febrero!Orca</vt:lpstr>
      <vt:lpstr>'Junio '!Orca</vt:lpstr>
      <vt:lpstr>marzo!Orca</vt:lpstr>
      <vt:lpstr>'Mayo '!Orca</vt:lpstr>
      <vt:lpstr>Abril!Orion</vt:lpstr>
      <vt:lpstr>Base!Orion</vt:lpstr>
      <vt:lpstr>'enero '!Orion</vt:lpstr>
      <vt:lpstr>febrero!Orion</vt:lpstr>
      <vt:lpstr>'Junio '!Orion</vt:lpstr>
      <vt:lpstr>marzo!Orion</vt:lpstr>
      <vt:lpstr>'Mayo '!Orion</vt:lpstr>
      <vt:lpstr>Abril!Pachi</vt:lpstr>
      <vt:lpstr>Base!Pachi</vt:lpstr>
      <vt:lpstr>'enero '!Pachi</vt:lpstr>
      <vt:lpstr>febrero!Pachi</vt:lpstr>
      <vt:lpstr>'Junio '!Pachi</vt:lpstr>
      <vt:lpstr>marzo!Pachi</vt:lpstr>
      <vt:lpstr>'Mayo '!Pachi</vt:lpstr>
      <vt:lpstr>Abril!Parda</vt:lpstr>
      <vt:lpstr>Base!Parda</vt:lpstr>
      <vt:lpstr>'enero '!Parda</vt:lpstr>
      <vt:lpstr>febrero!Parda</vt:lpstr>
      <vt:lpstr>'Junio '!Parda</vt:lpstr>
      <vt:lpstr>marzo!Parda</vt:lpstr>
      <vt:lpstr>'Mayo '!Parda</vt:lpstr>
      <vt:lpstr>Abril!Petit</vt:lpstr>
      <vt:lpstr>Base!Petit</vt:lpstr>
      <vt:lpstr>'enero '!Petit</vt:lpstr>
      <vt:lpstr>febrero!Petit</vt:lpstr>
      <vt:lpstr>'Junio '!Petit</vt:lpstr>
      <vt:lpstr>marzo!Petit</vt:lpstr>
      <vt:lpstr>'Mayo '!Petit</vt:lpstr>
      <vt:lpstr>Abril!Pixie</vt:lpstr>
      <vt:lpstr>Base!Pixie</vt:lpstr>
      <vt:lpstr>'enero '!Pixie</vt:lpstr>
      <vt:lpstr>febrero!Pixie</vt:lpstr>
      <vt:lpstr>'Junio '!Pixie</vt:lpstr>
      <vt:lpstr>marzo!Pixie</vt:lpstr>
      <vt:lpstr>'Mayo '!Pixie</vt:lpstr>
      <vt:lpstr>Abril!Pocker</vt:lpstr>
      <vt:lpstr>Base!Pocker</vt:lpstr>
      <vt:lpstr>'enero '!Pocker</vt:lpstr>
      <vt:lpstr>febrero!Pocker</vt:lpstr>
      <vt:lpstr>'Junio '!Pocker</vt:lpstr>
      <vt:lpstr>marzo!Pocker</vt:lpstr>
      <vt:lpstr>'Mayo '!Pocker</vt:lpstr>
      <vt:lpstr>Abril!Polka</vt:lpstr>
      <vt:lpstr>Base!Polka</vt:lpstr>
      <vt:lpstr>'enero '!Polka</vt:lpstr>
      <vt:lpstr>febrero!Polka</vt:lpstr>
      <vt:lpstr>'Junio '!Polka</vt:lpstr>
      <vt:lpstr>marzo!Polka</vt:lpstr>
      <vt:lpstr>'Mayo '!Polka</vt:lpstr>
      <vt:lpstr>Abril!Qenny</vt:lpstr>
      <vt:lpstr>Base!Qenny</vt:lpstr>
      <vt:lpstr>'enero '!Qenny</vt:lpstr>
      <vt:lpstr>febrero!Qenny</vt:lpstr>
      <vt:lpstr>'Junio '!Qenny</vt:lpstr>
      <vt:lpstr>marzo!Qenny</vt:lpstr>
      <vt:lpstr>'Mayo '!Qenny</vt:lpstr>
      <vt:lpstr>Abril!Qocum</vt:lpstr>
      <vt:lpstr>Base!Qocum</vt:lpstr>
      <vt:lpstr>'enero '!Qocum</vt:lpstr>
      <vt:lpstr>febrero!Qocum</vt:lpstr>
      <vt:lpstr>'Junio '!Qocum</vt:lpstr>
      <vt:lpstr>marzo!Qocum</vt:lpstr>
      <vt:lpstr>'Mayo '!Qocum</vt:lpstr>
      <vt:lpstr>Abril!Qooby</vt:lpstr>
      <vt:lpstr>Base!Qooby</vt:lpstr>
      <vt:lpstr>'enero '!Qooby</vt:lpstr>
      <vt:lpstr>febrero!Qooby</vt:lpstr>
      <vt:lpstr>'Junio '!Qooby</vt:lpstr>
      <vt:lpstr>marzo!Qooby</vt:lpstr>
      <vt:lpstr>'Mayo '!Qooby</vt:lpstr>
      <vt:lpstr>Abril!Qori</vt:lpstr>
      <vt:lpstr>Base!Qori</vt:lpstr>
      <vt:lpstr>'enero '!Qori</vt:lpstr>
      <vt:lpstr>febrero!Qori</vt:lpstr>
      <vt:lpstr>'Junio '!Qori</vt:lpstr>
      <vt:lpstr>marzo!Qori</vt:lpstr>
      <vt:lpstr>'Mayo '!Qori</vt:lpstr>
      <vt:lpstr>Abril!Quency</vt:lpstr>
      <vt:lpstr>Base!Quency</vt:lpstr>
      <vt:lpstr>'enero '!Quency</vt:lpstr>
      <vt:lpstr>febrero!Quency</vt:lpstr>
      <vt:lpstr>'Junio '!Quency</vt:lpstr>
      <vt:lpstr>marzo!Quency</vt:lpstr>
      <vt:lpstr>'Mayo '!Quency</vt:lpstr>
      <vt:lpstr>Abril!Quenny</vt:lpstr>
      <vt:lpstr>Base!Quenny</vt:lpstr>
      <vt:lpstr>'enero '!Quenny</vt:lpstr>
      <vt:lpstr>febrero!Quenny</vt:lpstr>
      <vt:lpstr>'Junio '!Quenny</vt:lpstr>
      <vt:lpstr>marzo!Quenny</vt:lpstr>
      <vt:lpstr>'Mayo '!Quenny</vt:lpstr>
      <vt:lpstr>Abril!Quiwa</vt:lpstr>
      <vt:lpstr>Base!Quiwa</vt:lpstr>
      <vt:lpstr>'enero '!Quiwa</vt:lpstr>
      <vt:lpstr>febrero!Quiwa</vt:lpstr>
      <vt:lpstr>'Junio '!Quiwa</vt:lpstr>
      <vt:lpstr>marzo!Quiwa</vt:lpstr>
      <vt:lpstr>'Mayo '!Quiwa</vt:lpstr>
      <vt:lpstr>Abril!Raily</vt:lpstr>
      <vt:lpstr>Base!Raily</vt:lpstr>
      <vt:lpstr>'enero '!Raily</vt:lpstr>
      <vt:lpstr>febrero!Raily</vt:lpstr>
      <vt:lpstr>'Junio '!Raily</vt:lpstr>
      <vt:lpstr>marzo!Raily</vt:lpstr>
      <vt:lpstr>'Mayo '!Raily</vt:lpstr>
      <vt:lpstr>Abril!Raven</vt:lpstr>
      <vt:lpstr>Base!Raven</vt:lpstr>
      <vt:lpstr>'enero '!Raven</vt:lpstr>
      <vt:lpstr>febrero!Raven</vt:lpstr>
      <vt:lpstr>'Junio '!Raven</vt:lpstr>
      <vt:lpstr>marzo!Raven</vt:lpstr>
      <vt:lpstr>'Mayo '!Raven</vt:lpstr>
      <vt:lpstr>Abril!Rayli</vt:lpstr>
      <vt:lpstr>Base!Rayli</vt:lpstr>
      <vt:lpstr>'enero '!Rayli</vt:lpstr>
      <vt:lpstr>febrero!Rayli</vt:lpstr>
      <vt:lpstr>'Junio '!Rayli</vt:lpstr>
      <vt:lpstr>marzo!Rayli</vt:lpstr>
      <vt:lpstr>'Mayo '!Rayli</vt:lpstr>
      <vt:lpstr>Abril!Rosetta</vt:lpstr>
      <vt:lpstr>Base!Rosetta</vt:lpstr>
      <vt:lpstr>'enero '!Rosetta</vt:lpstr>
      <vt:lpstr>febrero!Rosetta</vt:lpstr>
      <vt:lpstr>'Junio '!Rosetta</vt:lpstr>
      <vt:lpstr>marzo!Rosetta</vt:lpstr>
      <vt:lpstr>'Mayo '!Rosetta</vt:lpstr>
      <vt:lpstr>Abril!Rosseta</vt:lpstr>
      <vt:lpstr>Base!Rosseta</vt:lpstr>
      <vt:lpstr>'enero '!Rosseta</vt:lpstr>
      <vt:lpstr>febrero!Rosseta</vt:lpstr>
      <vt:lpstr>'Junio '!Rosseta</vt:lpstr>
      <vt:lpstr>marzo!Rosseta</vt:lpstr>
      <vt:lpstr>'Mayo '!Rosseta</vt:lpstr>
      <vt:lpstr>Abril!Rusa</vt:lpstr>
      <vt:lpstr>Base!Rusa</vt:lpstr>
      <vt:lpstr>'enero '!Rusa</vt:lpstr>
      <vt:lpstr>febrero!Rusa</vt:lpstr>
      <vt:lpstr>'Junio '!Rusa</vt:lpstr>
      <vt:lpstr>marzo!Rusa</vt:lpstr>
      <vt:lpstr>'Mayo '!Rusa</vt:lpstr>
      <vt:lpstr>Abril!Sabú</vt:lpstr>
      <vt:lpstr>Base!Sabú</vt:lpstr>
      <vt:lpstr>'enero '!Sabú</vt:lpstr>
      <vt:lpstr>febrero!Sabú</vt:lpstr>
      <vt:lpstr>'Junio '!Sabú</vt:lpstr>
      <vt:lpstr>marzo!Sabú</vt:lpstr>
      <vt:lpstr>'Mayo '!Sabú</vt:lpstr>
      <vt:lpstr>Abril!Samo</vt:lpstr>
      <vt:lpstr>Base!Samo</vt:lpstr>
      <vt:lpstr>'enero '!Samo</vt:lpstr>
      <vt:lpstr>febrero!Samo</vt:lpstr>
      <vt:lpstr>'Junio '!Samo</vt:lpstr>
      <vt:lpstr>marzo!Samo</vt:lpstr>
      <vt:lpstr>'Mayo '!Samo</vt:lpstr>
      <vt:lpstr>Abril!Shark</vt:lpstr>
      <vt:lpstr>Base!Shark</vt:lpstr>
      <vt:lpstr>'enero '!Shark</vt:lpstr>
      <vt:lpstr>febrero!Shark</vt:lpstr>
      <vt:lpstr>'Junio '!Shark</vt:lpstr>
      <vt:lpstr>marzo!Shark</vt:lpstr>
      <vt:lpstr>'Mayo '!Shark</vt:lpstr>
      <vt:lpstr>Abril!Shiro</vt:lpstr>
      <vt:lpstr>Base!Shiro</vt:lpstr>
      <vt:lpstr>'enero '!Shiro</vt:lpstr>
      <vt:lpstr>febrero!Shiro</vt:lpstr>
      <vt:lpstr>'Junio '!Shiro</vt:lpstr>
      <vt:lpstr>marzo!Shiro</vt:lpstr>
      <vt:lpstr>'Mayo '!Shiro</vt:lpstr>
      <vt:lpstr>Abril!Shoei</vt:lpstr>
      <vt:lpstr>Base!Shoei</vt:lpstr>
      <vt:lpstr>'enero '!Shoei</vt:lpstr>
      <vt:lpstr>febrero!Shoei</vt:lpstr>
      <vt:lpstr>'Junio '!Shoei</vt:lpstr>
      <vt:lpstr>marzo!Shoei</vt:lpstr>
      <vt:lpstr>'Mayo '!Shoei</vt:lpstr>
      <vt:lpstr>Abril!Sica</vt:lpstr>
      <vt:lpstr>Base!Sica</vt:lpstr>
      <vt:lpstr>'enero '!Sica</vt:lpstr>
      <vt:lpstr>febrero!Sica</vt:lpstr>
      <vt:lpstr>'Junio '!Sica</vt:lpstr>
      <vt:lpstr>marzo!Sica</vt:lpstr>
      <vt:lpstr>'Mayo '!Sica</vt:lpstr>
      <vt:lpstr>Abril!Tammy</vt:lpstr>
      <vt:lpstr>Base!Tammy</vt:lpstr>
      <vt:lpstr>'enero '!Tammy</vt:lpstr>
      <vt:lpstr>febrero!Tammy</vt:lpstr>
      <vt:lpstr>'Junio '!Tammy</vt:lpstr>
      <vt:lpstr>marzo!Tammy</vt:lpstr>
      <vt:lpstr>'Mayo '!Tammy</vt:lpstr>
      <vt:lpstr>Abril!Tayson</vt:lpstr>
      <vt:lpstr>Base!Tayson</vt:lpstr>
      <vt:lpstr>'enero '!Tayson</vt:lpstr>
      <vt:lpstr>febrero!Tayson</vt:lpstr>
      <vt:lpstr>'Junio '!Tayson</vt:lpstr>
      <vt:lpstr>marzo!Tayson</vt:lpstr>
      <vt:lpstr>'Mayo '!Tayson</vt:lpstr>
      <vt:lpstr>Abril!Tica</vt:lpstr>
      <vt:lpstr>Base!Tica</vt:lpstr>
      <vt:lpstr>'enero '!Tica</vt:lpstr>
      <vt:lpstr>febrero!Tica</vt:lpstr>
      <vt:lpstr>'Junio '!Tica</vt:lpstr>
      <vt:lpstr>marzo!Tica</vt:lpstr>
      <vt:lpstr>'Mayo '!Tica</vt:lpstr>
      <vt:lpstr>Abril!Tika</vt:lpstr>
      <vt:lpstr>Base!Tika</vt:lpstr>
      <vt:lpstr>'enero '!Tika</vt:lpstr>
      <vt:lpstr>febrero!Tika</vt:lpstr>
      <vt:lpstr>'Junio '!Tika</vt:lpstr>
      <vt:lpstr>marzo!Tika</vt:lpstr>
      <vt:lpstr>'Mayo '!Tika</vt:lpstr>
      <vt:lpstr>Abril!Titan</vt:lpstr>
      <vt:lpstr>Base!Titan</vt:lpstr>
      <vt:lpstr>'enero '!Titan</vt:lpstr>
      <vt:lpstr>febrero!Titan</vt:lpstr>
      <vt:lpstr>'Junio '!Titan</vt:lpstr>
      <vt:lpstr>marzo!Titan</vt:lpstr>
      <vt:lpstr>'Mayo '!Titan</vt:lpstr>
      <vt:lpstr>Abril!Tlaloc</vt:lpstr>
      <vt:lpstr>Base!Tlaloc</vt:lpstr>
      <vt:lpstr>'enero '!Tlaloc</vt:lpstr>
      <vt:lpstr>febrero!Tlaloc</vt:lpstr>
      <vt:lpstr>'Junio '!Tlaloc</vt:lpstr>
      <vt:lpstr>marzo!Tlaloc</vt:lpstr>
      <vt:lpstr>'Mayo '!Tlaloc</vt:lpstr>
      <vt:lpstr>Abril!Tuza</vt:lpstr>
      <vt:lpstr>Base!Tuza</vt:lpstr>
      <vt:lpstr>'enero '!Tuza</vt:lpstr>
      <vt:lpstr>febrero!Tuza</vt:lpstr>
      <vt:lpstr>'Junio '!Tuza</vt:lpstr>
      <vt:lpstr>marzo!Tuza</vt:lpstr>
      <vt:lpstr>'Mayo '!Tuza</vt:lpstr>
      <vt:lpstr>Abril!Tyson</vt:lpstr>
      <vt:lpstr>Base!Tyson</vt:lpstr>
      <vt:lpstr>'enero '!Tyson</vt:lpstr>
      <vt:lpstr>febrero!Tyson</vt:lpstr>
      <vt:lpstr>'Junio '!Tyson</vt:lpstr>
      <vt:lpstr>marzo!Tyson</vt:lpstr>
      <vt:lpstr>'Mayo '!Tyson</vt:lpstr>
      <vt:lpstr>Abril!Unkas</vt:lpstr>
      <vt:lpstr>Base!Unkas</vt:lpstr>
      <vt:lpstr>'enero '!Unkas</vt:lpstr>
      <vt:lpstr>febrero!Unkas</vt:lpstr>
      <vt:lpstr>'Junio '!Unkas</vt:lpstr>
      <vt:lpstr>marzo!Unkas</vt:lpstr>
      <vt:lpstr>'Mayo '!Unkas</vt:lpstr>
      <vt:lpstr>Abril!Uzy</vt:lpstr>
      <vt:lpstr>Base!Uzy</vt:lpstr>
      <vt:lpstr>'enero '!Uzy</vt:lpstr>
      <vt:lpstr>febrero!Uzy</vt:lpstr>
      <vt:lpstr>'Junio '!Uzy</vt:lpstr>
      <vt:lpstr>marzo!Uzy</vt:lpstr>
      <vt:lpstr>'Mayo '!Uzy</vt:lpstr>
      <vt:lpstr>Abril!Val</vt:lpstr>
      <vt:lpstr>Base!Val</vt:lpstr>
      <vt:lpstr>'enero '!Val</vt:lpstr>
      <vt:lpstr>febrero!Val</vt:lpstr>
      <vt:lpstr>'Junio '!Val</vt:lpstr>
      <vt:lpstr>marzo!Val</vt:lpstr>
      <vt:lpstr>'Mayo '!Val</vt:lpstr>
      <vt:lpstr>Abril!Valquiria</vt:lpstr>
      <vt:lpstr>Base!Valquiria</vt:lpstr>
      <vt:lpstr>'enero '!Valquiria</vt:lpstr>
      <vt:lpstr>febrero!Valquiria</vt:lpstr>
      <vt:lpstr>'Junio '!Valquiria</vt:lpstr>
      <vt:lpstr>marzo!Valquiria</vt:lpstr>
      <vt:lpstr>'Mayo '!Valquiria</vt:lpstr>
      <vt:lpstr>Abril!Vera</vt:lpstr>
      <vt:lpstr>Base!Vera</vt:lpstr>
      <vt:lpstr>'enero '!Vera</vt:lpstr>
      <vt:lpstr>febrero!Vera</vt:lpstr>
      <vt:lpstr>'Junio '!Vera</vt:lpstr>
      <vt:lpstr>marzo!Vera</vt:lpstr>
      <vt:lpstr>'Mayo '!Vera</vt:lpstr>
      <vt:lpstr>Abril!Vully</vt:lpstr>
      <vt:lpstr>Base!Vully</vt:lpstr>
      <vt:lpstr>'enero '!Vully</vt:lpstr>
      <vt:lpstr>febrero!Vully</vt:lpstr>
      <vt:lpstr>'Junio '!Vully</vt:lpstr>
      <vt:lpstr>marzo!Vully</vt:lpstr>
      <vt:lpstr>'Mayo '!Vully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2023-04-04T14:04:07Z</dcterms:created>
  <dcterms:modified xsi:type="dcterms:W3CDTF">2024-01-04T17:16:24Z</dcterms:modified>
</cp:coreProperties>
</file>