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nathan.carranza.i\Documents\Indicadores\MIR\2023\2do trimestre y 1er semestre C4\"/>
    </mc:Choice>
  </mc:AlternateContent>
  <bookViews>
    <workbookView xWindow="0" yWindow="0" windowWidth="28800" windowHeight="1218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6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F25" i="1" l="1"/>
  <c r="F26" i="1"/>
  <c r="F27" i="1"/>
  <c r="F24" i="1"/>
  <c r="F16" i="1"/>
  <c r="F15" i="1"/>
  <c r="F14" i="1"/>
  <c r="G36" i="3" l="1"/>
  <c r="F36" i="3"/>
  <c r="E38" i="3"/>
  <c r="E39" i="3"/>
  <c r="E40" i="3"/>
  <c r="E41" i="3"/>
  <c r="E42" i="3"/>
  <c r="E43" i="3"/>
  <c r="E44" i="3"/>
  <c r="E37" i="3"/>
  <c r="B21" i="3"/>
  <c r="D29" i="3"/>
  <c r="E29" i="3"/>
  <c r="F29" i="3"/>
  <c r="G29" i="3"/>
  <c r="H29" i="3"/>
  <c r="I29" i="3"/>
  <c r="C29" i="3"/>
  <c r="B31" i="3"/>
  <c r="B32" i="3"/>
  <c r="B30" i="3"/>
  <c r="H30" i="3"/>
  <c r="E32" i="3"/>
  <c r="F40" i="3"/>
  <c r="F31" i="3"/>
  <c r="F42" i="3"/>
  <c r="E30" i="3"/>
  <c r="G31" i="3"/>
  <c r="G40" i="3"/>
  <c r="G30" i="3"/>
  <c r="H31" i="3"/>
  <c r="H32" i="3"/>
  <c r="D31" i="3"/>
  <c r="D30" i="3"/>
  <c r="C30" i="3"/>
  <c r="G42" i="3"/>
  <c r="G32" i="3"/>
  <c r="G41" i="3"/>
  <c r="C31" i="3"/>
  <c r="F41" i="3"/>
  <c r="E31" i="3"/>
  <c r="F32" i="3"/>
  <c r="F38" i="3"/>
  <c r="G39" i="3"/>
  <c r="D32" i="3"/>
  <c r="F37" i="3"/>
  <c r="C32" i="3"/>
  <c r="F39" i="3"/>
  <c r="F30" i="3"/>
  <c r="G38" i="3"/>
  <c r="G37" i="3"/>
</calcChain>
</file>

<file path=xl/sharedStrings.xml><?xml version="1.0" encoding="utf-8"?>
<sst xmlns="http://schemas.openxmlformats.org/spreadsheetml/2006/main" count="168" uniqueCount="78">
  <si>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</si>
  <si>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</si>
  <si>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</si>
  <si>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</si>
  <si>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</si>
  <si>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</si>
  <si>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</si>
  <si>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</si>
  <si>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</si>
  <si>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</si>
  <si>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</si>
  <si>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</si>
  <si>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</si>
  <si>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</si>
  <si>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</si>
  <si>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</si>
  <si>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</si>
  <si>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</si>
  <si>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</si>
  <si>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</si>
  <si>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</si>
  <si>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</si>
  <si>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</si>
  <si>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</si>
  <si>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</si>
  <si>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</si>
  <si>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</si>
  <si>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</si>
  <si>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</si>
  <si>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</si>
  <si>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</si>
  <si>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</si>
  <si>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</si>
  <si>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Descendente</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</si>
  <si>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</si>
  <si>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</si>
  <si>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</si>
  <si>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</si>
  <si>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</si>
  <si>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</si>
  <si>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</si>
  <si>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</si>
  <si>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</si>
  <si>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</si>
  <si>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</si>
  <si>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</si>
  <si>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</si>
  <si>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</si>
  <si>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</si>
  <si>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</si>
  <si>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</si>
  <si>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</si>
  <si>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Año: 2023</t>
  </si>
  <si>
    <t>C4.1 Porcentaje de acciones estratégicas para la prevención y fortalecimiento de las actividades de sanidad (OISA y PVIF)</t>
  </si>
  <si>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t>
    </r>
  </si>
  <si>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t>
    </r>
    <r>
      <rPr>
        <sz val="11"/>
        <color theme="1"/>
        <rFont val="Calibri"/>
        <family val="2"/>
        <scheme val="minor"/>
      </rPr>
      <t/>
    </r>
  </si>
  <si>
    <t>A4.1.4 Porcentaje de participación del personal Tercero Especialista Autorizado (TEA IICA) en las actividades de verificación en importación comercial y turística en las Oficinas de Inspección de Sanidad Agropecuaria (OISA)</t>
  </si>
  <si>
    <t>DSCPAF/DVPMN</t>
  </si>
  <si>
    <t>DSCPAF</t>
  </si>
  <si>
    <t>DPPISC</t>
  </si>
  <si>
    <t>PPISC-DVPMN</t>
  </si>
  <si>
    <t>DGESC</t>
  </si>
  <si>
    <t>(Varios elementos)</t>
  </si>
  <si>
    <t xml:space="preserve">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t>
  </si>
  <si>
    <t>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t>
  </si>
  <si>
    <t>La meta realizada se encuentra por arriba de la estimada con una diferencia de 11.3 puntos, colocando el indicador en semáforo amarillo (parametro de semaforización umbral amarillo mayor 71.2 a menor o igual a 81.2), esto debido a los siguientes supuestos:
• Incremento en la plantilla operativa:
    o Con respecto al mismo período del 2022 se incrementó la plantilla en un 29.3% (39 ingresos), lo que significa un aumento en participación del personal TEA IICA en las actividades de verificación en materia de movilización nacional;
• Incremento de aforo de vehículos comerciales:
    o Durante el primer trimestre del 2023 se incrementó en 2.6% el tránsito de vehículos comerciales con respecto al 2022, aumentando en 0.11 puntos la participación del personal TEA IICA en este rubro (pasando de 0.51 en 2022 a 0.62 en 2023);
• Incremento de aforo de vehículos turísticos:
    o De forma análoga el aforo de vehículos turísticos tuvo un incremento del 24.8%, impactando el valor de la participación del personal TEA IICA en 0.16 puntos en este rubro (pasando de 0.67 en 2022 a 0.83 en 2023).</t>
  </si>
  <si>
    <t>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t>
  </si>
  <si>
    <t>Se observa que hubo un incremento en las detecciones de los caninos ya que se presenta un retorno a la normalidad de tránsito de pasajeros y mercarcías reguladas tras los efectos de la pandemia (aunque se cuenta con menos caninos en operación)</t>
  </si>
  <si>
    <t>El efecto es positivo ya que los caninos mantienen constante la eficacia en el marcaje.</t>
  </si>
  <si>
    <t>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t>
  </si>
  <si>
    <t>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t>
  </si>
  <si>
    <t>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t>
  </si>
  <si>
    <t xml:space="preserve">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t>
  </si>
  <si>
    <t>Se observa que hubo un incremento en las detecciones de los caninos ya que se presenta un retorno a la normalidad de transito de pasajeros y mercancia regulada tras los efectos de la pandemia (se ingresaron nuevos caninos)</t>
  </si>
  <si>
    <t xml:space="preserve">El efecto es positivo ya que los caninos mantienen constante la eficacia en el marcaje. Se observa una minima baja de eficacia debido a que se incorporaron a la operación nuevas unidades caninas y se encuentran en período de adaptación. </t>
  </si>
  <si>
    <t>Debido al comportamiento de las variables que alimentan al indicador durante el primer semestre</t>
  </si>
  <si>
    <t>Metas Ciclo Presupuestario 2023</t>
  </si>
  <si>
    <t>A4.1.6 Porcentaje de eficacia de las Unidades Caninas en el Programa Operativo Anual 2023 de la DGIF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</si>
</sst>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
    <numFmt numFmtId="168" formatCode="0.0000%"/>
  </numFmts>
  <fonts count="23">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b/>
      <sz val="16"/>
      <name val="Montserrat"/>
    </font>
    <font>
      <sz val="1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5"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6"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165"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7" fontId="0" fillId="0" borderId="0" xfId="0" applyNumberFormat="1"/>
    <xf numFmtId="3" fontId="7" fillId="0" borderId="9" xfId="0" applyNumberFormat="1" applyFont="1" applyFill="1" applyBorder="1" applyAlignment="1">
      <alignment horizontal="left" vertical="center" wrapText="1"/>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10" fontId="7" fillId="0" borderId="9" xfId="2" applyNumberFormat="1" applyFont="1" applyFill="1" applyBorder="1" applyAlignment="1">
      <alignment horizontal="left" vertical="center"/>
    </xf>
    <xf numFmtId="10" fontId="16" fillId="0" borderId="0" xfId="2" applyNumberFormat="1" applyFont="1" applyBorder="1"/>
    <xf numFmtId="0" fontId="20" fillId="8" borderId="0" xfId="0" applyFont="1" applyFill="1" applyBorder="1" applyAlignment="1">
      <alignment horizontal="center" vertical="center" wrapText="1" readingOrder="1"/>
    </xf>
    <xf numFmtId="3" fontId="0" fillId="11" borderId="0" xfId="0" applyNumberFormat="1" applyFill="1" applyAlignment="1">
      <alignment wrapText="1"/>
    </xf>
    <xf numFmtId="168" fontId="7" fillId="0" borderId="8" xfId="2" applyNumberFormat="1" applyFont="1" applyFill="1" applyBorder="1" applyAlignment="1">
      <alignment horizontal="right" vertical="center" wrapText="1"/>
    </xf>
    <xf numFmtId="3" fontId="0" fillId="10" borderId="0" xfId="0" applyNumberFormat="1" applyFill="1" applyAlignment="1">
      <alignment wrapText="1"/>
    </xf>
    <xf numFmtId="3" fontId="0" fillId="9" borderId="0" xfId="0" applyNumberFormat="1" applyFill="1" applyAlignment="1">
      <alignment wrapText="1"/>
    </xf>
    <xf numFmtId="4" fontId="0" fillId="11" borderId="0" xfId="0" applyNumberFormat="1" applyFill="1" applyAlignment="1">
      <alignment horizontal="center" wrapText="1"/>
    </xf>
    <xf numFmtId="10" fontId="7" fillId="0" borderId="8" xfId="2" applyNumberFormat="1" applyFont="1" applyFill="1" applyBorder="1" applyAlignment="1">
      <alignment horizontal="center" vertical="center" wrapText="1"/>
    </xf>
    <xf numFmtId="10" fontId="21" fillId="0" borderId="8" xfId="2" applyNumberFormat="1" applyFont="1" applyFill="1" applyBorder="1" applyAlignment="1">
      <alignment horizontal="right" vertical="center" wrapText="1"/>
    </xf>
    <xf numFmtId="165" fontId="22" fillId="0" borderId="0" xfId="1" applyNumberFormat="1" applyFont="1" applyFill="1" applyAlignment="1">
      <alignment horizontal="center" vertical="center" wrapText="1"/>
    </xf>
    <xf numFmtId="4" fontId="7" fillId="0" borderId="8" xfId="0" applyNumberFormat="1" applyFont="1" applyFill="1" applyBorder="1" applyAlignment="1">
      <alignment horizontal="center" vertical="center" wrapText="1"/>
    </xf>
    <xf numFmtId="3" fontId="0" fillId="0" borderId="8" xfId="0" applyNumberFormat="1" applyFill="1" applyBorder="1" applyAlignment="1">
      <alignment horizontal="left"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165" fontId="22" fillId="0" borderId="0" xfId="1" applyNumberFormat="1" applyFont="1" applyFill="1" applyAlignment="1">
      <alignment horizontal="center" vertical="center"/>
    </xf>
  </cellXfs>
  <cellStyles count="3">
    <cellStyle name="Millares" xfId="1" builtinId="3"/>
    <cellStyle name="Normal" xfId="0" builtinId="0"/>
    <cellStyle name="Porcentaje" xfId="2" builtinId="5"/>
  </cellStyles>
  <dxfs count="34">
    <dxf>
      <numFmt numFmtId="35" formatCode="_-* #,##0.00_-;\-* #,##0.00_-;_-* &quot;-&quot;??_-;_-@_-"/>
    </dxf>
    <dxf>
      <numFmt numFmtId="169" formatCode="_-* #,##0.0_-;\-* #,##0.0_-;_-* &quot;-&quot;??_-;_-@_-"/>
    </dxf>
    <dxf>
      <numFmt numFmtId="165" formatCode="_-* #,##0_-;\-* #,##0_-;_-* &quot;-&quot;??_-;_-@_-"/>
    </dxf>
    <dxf>
      <numFmt numFmtId="167" formatCode="0.0%"/>
    </dxf>
    <dxf>
      <numFmt numFmtId="35" formatCode="_-* #,##0.00_-;\-* #,##0.00_-;_-* &quot;-&quot;??_-;_-@_-"/>
    </dxf>
    <dxf>
      <numFmt numFmtId="169" formatCode="_-* #,##0.0_-;\-* #,##0.0_-;_-* &quot;-&quot;??_-;_-@_-"/>
    </dxf>
    <dxf>
      <numFmt numFmtId="165" formatCode="_-* #,##0_-;\-* #,##0_-;_-* &quot;-&quot;??_-;_-@_-"/>
    </dxf>
    <dxf>
      <numFmt numFmtId="167" formatCode="0.0%"/>
    </dxf>
    <dxf>
      <numFmt numFmtId="165" formatCode="_-* #,##0_-;\-* #,##0_-;_-* &quot;-&quot;??_-;_-@_-"/>
    </dxf>
    <dxf>
      <numFmt numFmtId="169" formatCode="_-* #,##0.0_-;\-* #,##0.0_-;_-* &quot;-&quot;??_-;_-@_-"/>
    </dxf>
    <dxf>
      <numFmt numFmtId="35" formatCode="_-* #,##0.00_-;\-* #,##0.00_-;_-* &quot;-&quot;??_-;_-@_-"/>
    </dxf>
    <dxf>
      <numFmt numFmtId="167"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[Indicadores_MIR_DASHBOARD 2023.xlsx]TABLAS!TablaDinámica4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TABLAS!$P$16:$P$19</c:f>
              <c:numCache>
                <c:formatCode>0.0%</c:formatCode>
                <c:ptCount val="4"/>
                <c:pt idx="0">
                  <c:v>0.71500009286152066</c:v>
                </c:pt>
                <c:pt idx="1">
                  <c:v>0.73</c:v>
                </c:pt>
                <c:pt idx="2">
                  <c:v>0.73</c:v>
                </c:pt>
                <c:pt idx="3">
                  <c:v>0.73</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TABLAS!$Q$16:$Q$19</c:f>
              <c:numCache>
                <c:formatCode>General</c:formatCode>
                <c:ptCount val="4"/>
                <c:pt idx="0">
                  <c:v>0.77480000000000004</c:v>
                </c:pt>
                <c:pt idx="1">
                  <c:v>0.77559999999999996</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min val="0"/>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6671113</xdr:colOff>
      <xdr:row>0</xdr:row>
      <xdr:rowOff>104775</xdr:rowOff>
    </xdr:from>
    <xdr:to>
      <xdr:col>1</xdr:col>
      <xdr:colOff>10487024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1</xdr:col>
      <xdr:colOff>6505574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5111.560612037036"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3" maxValue="2023"/>
    </cacheField>
    <cacheField name="Nombre Indicador" numFmtId="0">
      <sharedItems count="17">
        <s v="C4.1 Porcentaje de acciones estratégicas para la prevención y fortalecimiento de las actividades de sanidad (OISA y PVIF)"/>
        <s v="A4.1.4 Porcentaje de participación del personal Tercero Especialista Autorizado (TEA IICA) en las actividades de verificación en importación comercial y turística en las Oficinas de Inspección de Sanidad Agropecuaria (OISA)"/>
        <s v="A4.1.5 Porcentaje de participación del personal TEA IICA en las actividades de verificación de la movilización Nacional en los PVIF"/>
        <s v="A4.1.6 Porcentaje de eficacia de las Unidades Caninas en el Programa Operativo Anual 2023 de la DGIF"/>
        <s v="A4.1.4 Porcentaje de participación del personal TEA IICA en las actividades de verificación en importación comercial y turística en OISA" u="1"/>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s para la prevención y fortalecimiento de las actividades de sanidad (OISA y PVIF)" u="1"/>
        <s v="C.4.1 Índice de acciones estratégica para la prevención y fortalecimiento de las actividades de sanidad" u="1"/>
        <s v="C4.1 Índice de acciones estratégica para la prevención y fortalecimiento de las actividades de sanidad (PVIF)" u="1"/>
        <s v="A4.1.6 Porcentaje de eficacia de las Unidades Caninas en el Programa Operativo Anual 2022 de la DG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7" longText="1">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0">
      <sharedItems containsSemiMixedTypes="0" containsString="0" containsNumber="1" minValue="2.5016697705292539E-3" maxValue="0.91420381750667734"/>
    </cacheField>
    <cacheField name="Numerador Programado" numFmtId="0">
      <sharedItems containsMixedTypes="1" containsNumber="1" minValue="18014" maxValue="6061263.7800000003"/>
    </cacheField>
    <cacheField name="Denominador Programado" numFmtId="0">
      <sharedItems containsMixedTypes="1" containsNumber="1" minValue="46051" maxValue="14567870"/>
    </cacheField>
    <cacheField name="Período " numFmtId="3">
      <sharedItems/>
    </cacheField>
    <cacheField name="Avance Meta" numFmtId="10">
      <sharedItems containsString="0" containsBlank="1" containsNumber="1" minValue="2.2071153914083709E-3" maxValue="0.91710000000000003"/>
    </cacheField>
    <cacheField name="Avance Numerador" numFmtId="0">
      <sharedItems containsBlank="1" containsMixedTypes="1" containsNumber="1" containsInteger="1" minValue="20057" maxValue="6834636"/>
    </cacheField>
    <cacheField name="Avance Denominador" numFmtId="0">
      <sharedItems containsBlank="1" containsMixedTypes="1" containsNumber="1" containsInteger="1" minValue="61886" maxValue="9087427"/>
    </cacheField>
    <cacheField name=" Cumplimiento" numFmtId="0">
      <sharedItems containsString="0" containsBlank="1" containsNumber="1" minValue="1.0031000000000001" maxValue="118.46"/>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11">
        <s v="DSCPAF/DVPMN"/>
        <s v="DSCPAF"/>
        <s v="DPPISC"/>
        <s v="PPISC-DVPMN"/>
        <s v="DGESC"/>
        <s v="DMN" u="1"/>
        <s v="DIPAF/DMN" u="1"/>
        <s v="DPIF-DMN" u="1"/>
        <s v="DEC" u="1"/>
        <s v="DPIF" u="1"/>
        <s v="DIPAF"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3"/>
    <x v="0"/>
    <x v="0"/>
    <s v="Descendente"/>
    <x v="0"/>
    <n v="2.8720119612426656E-3"/>
    <n v="18014"/>
    <n v="6272258"/>
    <s v="Junio"/>
    <n v="2.2071153914083709E-3"/>
    <n v="20057"/>
    <n v="9087427"/>
    <m/>
    <s v="Debido al comportamiento de las variables que alimentan al indicador durante el primer semestre"/>
    <m/>
    <m/>
    <m/>
    <x v="0"/>
    <s v="C4.1 Índice de acciones estratégica para la prevención y fortalecimiento de las actividades de sanidad (OISA)"/>
  </r>
  <r>
    <n v="2023"/>
    <x v="0"/>
    <x v="1"/>
    <s v="Descendente"/>
    <x v="1"/>
    <n v="2.5016697705292539E-3"/>
    <n v="36444"/>
    <n v="14567870"/>
    <s v="Diciembre"/>
    <m/>
    <m/>
    <m/>
    <m/>
    <m/>
    <m/>
    <m/>
    <m/>
    <x v="1"/>
    <s v="C4.1 Índice de acciones estratégica para la prevención y fortalecimiento de las actividades de sanidad (OISA)"/>
  </r>
  <r>
    <n v="2023"/>
    <x v="1"/>
    <x v="2"/>
    <s v="Ascendente"/>
    <x v="2"/>
    <n v="0.71500009286152066"/>
    <n v="1835080.39"/>
    <n v="2566545.6666666665"/>
    <s v="Marzo"/>
    <n v="0.77480000000000004"/>
    <n v="2867282"/>
    <n v="3700502"/>
    <n v="108.37"/>
    <s v="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
    <s v="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
    <m/>
    <m/>
    <x v="2"/>
    <m/>
  </r>
  <r>
    <n v="2023"/>
    <x v="1"/>
    <x v="2"/>
    <s v="Ascendente"/>
    <x v="3"/>
    <n v="0.73"/>
    <n v="3000519.665"/>
    <n v="4196530.666666667"/>
    <s v="Junio"/>
    <n v="0.77559999999999996"/>
    <n v="6834636"/>
    <n v="8812087"/>
    <n v="106.25"/>
    <s v="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
    <s v="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
    <m/>
    <m/>
    <x v="2"/>
    <m/>
  </r>
  <r>
    <n v="2023"/>
    <x v="1"/>
    <x v="2"/>
    <s v="Ascendente"/>
    <x v="4"/>
    <n v="0.73"/>
    <n v="4311460.7249999996"/>
    <n v="6030014.9999999991"/>
    <s v="Septiembre"/>
    <m/>
    <m/>
    <m/>
    <m/>
    <m/>
    <m/>
    <m/>
    <m/>
    <x v="2"/>
    <m/>
  </r>
  <r>
    <n v="2023"/>
    <x v="1"/>
    <x v="2"/>
    <s v="Ascendente"/>
    <x v="5"/>
    <n v="0.73"/>
    <n v="6061263.7800000003"/>
    <n v="8477292.333333334"/>
    <s v="Diciembre"/>
    <m/>
    <m/>
    <m/>
    <m/>
    <m/>
    <m/>
    <m/>
    <m/>
    <x v="2"/>
    <m/>
  </r>
  <r>
    <n v="2023"/>
    <x v="2"/>
    <x v="3"/>
    <s v="Ascendente"/>
    <x v="2"/>
    <n v="0.61199999999999999"/>
    <s v="NA"/>
    <s v="NA"/>
    <s v="Marzo"/>
    <n v="0.72499999999999998"/>
    <s v="NA"/>
    <s v="NA"/>
    <n v="118.46"/>
    <s v="La meta realizada se encuentra por arriba de la estimada con una diferencia de 11.3 puntos, colocando el indicador en semáforo amarillo (parametro de semaforización umbral amarillo mayor 71.2 a menor o igual a 81.2), esto debido a los siguientes supuestos:_x000a__x000a_• Incremento en la plantilla operativa:_x000a_    o Con respecto al mismo período del 2022 se incrementó la plantilla en un 29.3% (39 ingresos), lo que significa un aumento en participación del personal TEA IICA en las actividades de verificación en materia de movilización nacional;_x000a_• Incremento de aforo de vehículos comerciales:_x000a_    o Durante el primer trimestre del 2023 se incrementó en 2.6% el tránsito de vehículos comerciales con respecto al 2022, aumentando en 0.11 puntos la participación del personal TEA IICA en este rubro (pasando de 0.51 en 2022 a 0.62 en 2023);_x000a_• Incremento de aforo de vehículos turísticos:_x000a_    o De forma análoga el aforo de vehículos turísticos tuvo un incremento del 24.8%, impactando el valor de la participación del personal TEA IICA en 0.16 puntos en este rubro (pasando de 0.67 en 2022 a 0.83 en 2023)."/>
    <s v="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
    <m/>
    <m/>
    <x v="3"/>
    <m/>
  </r>
  <r>
    <n v="2023"/>
    <x v="2"/>
    <x v="3"/>
    <s v="Ascendente"/>
    <x v="3"/>
    <n v="0.67"/>
    <s v="NA"/>
    <s v="NA"/>
    <s v="Junio"/>
    <n v="0.68440000000000001"/>
    <s v="NA"/>
    <s v="NA"/>
    <n v="102.15"/>
    <s v="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2"/>
    <x v="3"/>
    <s v="Ascendente"/>
    <x v="4"/>
    <n v="0.67"/>
    <s v="NA"/>
    <s v="NA"/>
    <s v="Septiembre"/>
    <m/>
    <m/>
    <m/>
    <m/>
    <m/>
    <m/>
    <m/>
    <m/>
    <x v="3"/>
    <m/>
  </r>
  <r>
    <n v="2023"/>
    <x v="2"/>
    <x v="3"/>
    <s v="Ascendente"/>
    <x v="5"/>
    <n v="0.67"/>
    <s v="NA"/>
    <s v="NA"/>
    <s v="Diciembre"/>
    <m/>
    <m/>
    <m/>
    <m/>
    <m/>
    <m/>
    <m/>
    <m/>
    <x v="3"/>
    <m/>
  </r>
  <r>
    <n v="2023"/>
    <x v="3"/>
    <x v="4"/>
    <s v="Ascendente"/>
    <x v="2"/>
    <n v="0.91420381750667734"/>
    <n v="42100"/>
    <n v="46051"/>
    <s v="Marzo"/>
    <n v="0.91710000000000003"/>
    <n v="56753"/>
    <n v="61886"/>
    <n v="1.0031000000000001"/>
    <s v="Se observa que hubo un incremento en las detecciones de los caninos ya que se presenta un retorno a la normalidad de tránsito de pasajeros y mercarcías reguladas tras los efectos de la pandemia (aunque se cuenta con menos caninos en operación)"/>
    <s v="El efecto es positivo ya que los caninos mantienen constante la eficacia en el marcaje."/>
    <m/>
    <m/>
    <x v="4"/>
    <m/>
  </r>
  <r>
    <n v="2023"/>
    <x v="3"/>
    <x v="4"/>
    <s v="Ascendente"/>
    <x v="3"/>
    <n v="0.91420381750667734"/>
    <n v="84200"/>
    <n v="92102"/>
    <s v="Junio"/>
    <n v="0.91269999999999996"/>
    <n v="104030"/>
    <n v="113986"/>
    <n v="99.83"/>
    <s v="Se observa que hubo un incremento en las detecciones de los caninos ya que se presenta un retorno a la normalidad de transito de pasajeros y mercancia regulada tras los efectos de la pandemia (se ingresaron nuevos caninos)"/>
    <s v="El efecto es positivo ya que los caninos mantienen constante la eficacia en el marcaje. Se observa una minima baja de eficacia debido a que se incorporaron a la operación nuevas unidades caninas y se encuentran en período de adaptación. "/>
    <m/>
    <m/>
    <x v="4"/>
    <m/>
  </r>
  <r>
    <n v="2023"/>
    <x v="3"/>
    <x v="4"/>
    <s v="Ascendente"/>
    <x v="4"/>
    <n v="0.91420381750667734"/>
    <n v="126300"/>
    <n v="138153"/>
    <s v="Septiembre"/>
    <m/>
    <m/>
    <m/>
    <m/>
    <m/>
    <m/>
    <m/>
    <m/>
    <x v="4"/>
    <m/>
  </r>
  <r>
    <n v="2023"/>
    <x v="3"/>
    <x v="4"/>
    <s v="Ascendente"/>
    <x v="5"/>
    <n v="0.91420381750667734"/>
    <n v="168400"/>
    <n v="184204"/>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6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5"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axis="axisPage" multipleItemSelectionAllowed="1" showAll="0">
      <items count="12">
        <item h="1" m="1" x="8"/>
        <item h="1" m="1" x="10"/>
        <item m="1" x="5"/>
        <item h="1" m="1" x="9"/>
        <item h="1" m="1" x="7"/>
        <item m="1" x="6"/>
        <item h="1" x="0"/>
        <item h="1" x="1"/>
        <item h="1" x="2"/>
        <item h="1" x="3"/>
        <item h="1" x="4"/>
        <item t="default"/>
      </items>
    </pivotField>
    <pivotField showAll="0"/>
  </pivotFields>
  <rowFields count="1">
    <field x="4"/>
  </rowField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6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6" firstHeaderRow="1" firstDataRow="1" firstDataCol="1" rowPageCount="1" colPageCount="1"/>
  <pivotFields count="19">
    <pivotField showAll="0"/>
    <pivotField showAll="0"/>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axis="axisPage" multipleItemSelectionAllowed="1" showAll="0">
      <items count="12">
        <item h="1" m="1" x="8"/>
        <item m="1" x="10"/>
        <item m="1" x="5"/>
        <item h="1" m="1" x="9"/>
        <item h="1" m="1" x="7"/>
        <item h="1" m="1" x="6"/>
        <item h="1" x="0"/>
        <item h="1" x="1"/>
        <item h="1" x="2"/>
        <item h="1" x="3"/>
        <item h="1" x="4"/>
        <item t="default"/>
      </items>
    </pivotField>
    <pivotField showAll="0"/>
  </pivotFields>
  <rowFields count="1">
    <field x="2"/>
  </rowFields>
  <rowItems count="1">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6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J19" firstHeaderRow="1" firstDataRow="2"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showAll="0"/>
    <pivotField showAll="0"/>
    <pivotField axis="axisCol" showAll="0">
      <items count="7">
        <item x="2"/>
        <item x="3"/>
        <item x="4"/>
        <item x="5"/>
        <item x="0"/>
        <item x="1"/>
        <item t="default"/>
      </items>
    </pivotField>
    <pivotField showAll="0"/>
    <pivotField numFmtId="165" showAll="0"/>
    <pivotField numFmtId="165" showAll="0"/>
    <pivotField showAll="0"/>
    <pivotField dataField="1" showAll="0"/>
    <pivotField dataField="1" numFmtId="165" showAll="0"/>
    <pivotField dataField="1" numFmtId="165"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4">
    <i>
      <x/>
    </i>
    <i>
      <x v="1"/>
    </i>
    <i>
      <x v="2"/>
    </i>
    <i>
      <x v="3"/>
    </i>
  </colItems>
  <dataFields count="3">
    <dataField name="Numerador" fld="10" baseField="4" baseItem="3"/>
    <dataField name="Denominador" fld="11" baseField="4" baseItem="3"/>
    <dataField name="Meta" fld="9" baseField="4" baseItem="3"/>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6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9" firstHeaderRow="0" firstDataRow="1"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showAll="0"/>
    <pivotField showAll="0"/>
    <pivotField axis="axisRow" showAll="0">
      <items count="7">
        <item x="2"/>
        <item x="3"/>
        <item x="4"/>
        <item x="5"/>
        <item x="0"/>
        <item x="1"/>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showAll="0"/>
    <pivotField showAll="0"/>
  </pivotFields>
  <rowFields count="1">
    <field x="4"/>
  </rowFields>
  <rowItems count="4">
    <i>
      <x/>
    </i>
    <i>
      <x v="1"/>
    </i>
    <i>
      <x v="2"/>
    </i>
    <i>
      <x v="3"/>
    </i>
  </rowItems>
  <colFields count="1">
    <field x="-2"/>
  </colFields>
  <colItems count="2">
    <i>
      <x/>
    </i>
    <i i="1">
      <x v="1"/>
    </i>
  </colItems>
  <dataFields count="2">
    <dataField name="Programada" fld="5" baseField="0" baseItem="0" numFmtId="167"/>
    <dataField name="Realizada" fld="9" baseField="0" baseItem="0"/>
  </dataFields>
  <formats count="1">
    <format dxfId="11">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2" cacheId="6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showAll="0"/>
    <pivotField showAll="0"/>
  </pivotFields>
  <rowFields count="1">
    <field x="2"/>
  </rowFields>
  <rowItems count="2">
    <i>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7">
        <i x="1" s="1"/>
        <i x="2"/>
        <i x="3"/>
        <i x="0"/>
        <i x="12" nd="1"/>
        <i x="4" nd="1"/>
        <i x="15" nd="1"/>
        <i x="11" nd="1"/>
        <i x="9" nd="1"/>
        <i x="13" nd="1"/>
        <i x="14" nd="1"/>
        <i x="16" nd="1"/>
        <i x="7" nd="1"/>
        <i x="10" nd="1"/>
        <i x="8" nd="1"/>
        <i x="5" nd="1"/>
        <i x="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32" headerRowBorderDxfId="33" totalsRowBorderDxfId="31">
  <tableColumns count="19">
    <tableColumn id="1" name="AÑO" dataDxfId="30"/>
    <tableColumn id="2" name="Nombre Indicador" dataDxfId="29"/>
    <tableColumn id="3" name="Método de Cálculo" dataDxfId="28" dataCellStyle="Porcentaje"/>
    <tableColumn id="4" name="Sentido del Indicador" dataDxfId="27" dataCellStyle="Porcentaje"/>
    <tableColumn id="5" name="Periodo" dataDxfId="26"/>
    <tableColumn id="6" name="Meta Programada" dataDxfId="25"/>
    <tableColumn id="7" name="Numerador Programado" dataDxfId="24" dataCellStyle="Millares"/>
    <tableColumn id="8" name="Denominador Programado" dataDxfId="23" dataCellStyle="Millares"/>
    <tableColumn id="9" name="Período " dataDxfId="22"/>
    <tableColumn id="10" name="Avance Meta" dataDxfId="21" dataCellStyle="Porcentaje"/>
    <tableColumn id="11" name="Avance Numerador" dataDxfId="20" dataCellStyle="Millares"/>
    <tableColumn id="12" name="Avance Denominador" dataDxfId="19" dataCellStyle="Millares"/>
    <tableColumn id="13" name=" Cumplimiento" dataDxfId="18"/>
    <tableColumn id="14" name="Causa" dataDxfId="17"/>
    <tableColumn id="15" name="Efecto" dataDxfId="16"/>
    <tableColumn id="16" name="Estado" dataDxfId="15"/>
    <tableColumn id="17" name="Avance Estado" dataDxfId="14"/>
    <tableColumn id="18" name="Programado" dataDxfId="13" dataCellStyle="Millares"/>
    <tableColumn id="19" name="Avance" dataDxfId="12"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A13" zoomScale="90" zoomScaleNormal="90" workbookViewId="0">
      <selection activeCell="B24" sqref="B24"/>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98" t="s">
        <v>76</v>
      </c>
      <c r="F12" s="98"/>
      <c r="G12" s="98"/>
      <c r="H12" s="98"/>
      <c r="I12" s="99" t="s">
        <v>0</v>
      </c>
      <c r="J12" s="99"/>
      <c r="K12" s="99"/>
      <c r="L12" s="99"/>
      <c r="M12" s="15" t="s">
        <v>1</v>
      </c>
      <c r="N12" s="100" t="s">
        <v>2</v>
      </c>
      <c r="O12" s="100"/>
    </row>
    <row r="13" spans="1:48">
      <c r="A13" s="16" t="s">
        <v>3</v>
      </c>
      <c r="B13" s="17" t="s">
        <v>4</v>
      </c>
      <c r="C13" s="18" t="s">
        <v>5</v>
      </c>
      <c r="D13" s="19" t="s">
        <v>6</v>
      </c>
      <c r="E13" s="19" t="s">
        <v>7</v>
      </c>
      <c r="F13" s="19" t="s">
        <v>8</v>
      </c>
      <c r="G13" s="19" t="s">
        <v>9</v>
      </c>
      <c r="H13" s="19" t="s">
        <v>10</v>
      </c>
      <c r="I13" s="19" t="s">
        <v>11</v>
      </c>
      <c r="J13" s="19" t="s">
        <v>12</v>
      </c>
      <c r="K13" s="19" t="s">
        <v>13</v>
      </c>
      <c r="L13" s="19" t="s">
        <v>14</v>
      </c>
      <c r="M13" s="19" t="s">
        <v>15</v>
      </c>
      <c r="N13" s="18" t="s">
        <v>16</v>
      </c>
      <c r="O13" s="20" t="s">
        <v>17</v>
      </c>
      <c r="P13" s="21" t="s">
        <v>18</v>
      </c>
      <c r="Q13" s="22" t="s">
        <v>19</v>
      </c>
      <c r="R13" s="23" t="s">
        <v>20</v>
      </c>
      <c r="S13" s="23" t="s">
        <v>21</v>
      </c>
    </row>
    <row r="14" spans="1:48" s="36" customFormat="1" ht="90" customHeight="1">
      <c r="A14" s="24">
        <v>2023</v>
      </c>
      <c r="B14" s="79" t="s">
        <v>53</v>
      </c>
      <c r="C14" s="26" t="s">
        <v>54</v>
      </c>
      <c r="D14" s="27" t="s">
        <v>33</v>
      </c>
      <c r="E14" s="28" t="s">
        <v>23</v>
      </c>
      <c r="F14" s="89">
        <f>Tabla1[[#This Row],[Numerador Programado]]/Tabla1[[#This Row],[Denominador Programado]]</f>
        <v>2.8720119612426656E-3</v>
      </c>
      <c r="G14" s="90">
        <v>18014</v>
      </c>
      <c r="H14" s="90">
        <v>6272258</v>
      </c>
      <c r="I14" s="29" t="s">
        <v>24</v>
      </c>
      <c r="J14" s="57">
        <f>(Tabla1[[#This Row],[Avance Numerador]]/Tabla1[[#This Row],[Avance Denominador]])</f>
        <v>2.2071153914083709E-3</v>
      </c>
      <c r="K14" s="56">
        <v>20057</v>
      </c>
      <c r="L14" s="56">
        <v>9087427</v>
      </c>
      <c r="M14" s="30"/>
      <c r="N14" s="40" t="s">
        <v>75</v>
      </c>
      <c r="O14" s="40"/>
      <c r="P14" s="33"/>
      <c r="Q14" s="34"/>
      <c r="R14" s="35" t="s">
        <v>57</v>
      </c>
      <c r="S14" s="35" t="s">
        <v>46</v>
      </c>
    </row>
    <row r="15" spans="1:48" s="36" customFormat="1" ht="121.5" customHeight="1">
      <c r="A15" s="24">
        <v>2023</v>
      </c>
      <c r="B15" s="79" t="s">
        <v>53</v>
      </c>
      <c r="C15" s="26" t="s">
        <v>55</v>
      </c>
      <c r="D15" s="27" t="s">
        <v>33</v>
      </c>
      <c r="E15" s="28" t="s">
        <v>25</v>
      </c>
      <c r="F15" s="89">
        <f>Tabla1[[#This Row],[Numerador Programado]]/Tabla1[[#This Row],[Denominador Programado]]</f>
        <v>2.5016697705292539E-3</v>
      </c>
      <c r="G15" s="91">
        <v>36444</v>
      </c>
      <c r="H15" s="91">
        <v>14567870</v>
      </c>
      <c r="I15" s="29" t="s">
        <v>26</v>
      </c>
      <c r="J15" s="57"/>
      <c r="K15" s="56"/>
      <c r="L15" s="56"/>
      <c r="M15" s="30"/>
      <c r="N15" s="31"/>
      <c r="O15" s="32"/>
      <c r="P15" s="33"/>
      <c r="Q15" s="34"/>
      <c r="R15" s="35" t="s">
        <v>58</v>
      </c>
      <c r="S15" s="35" t="s">
        <v>46</v>
      </c>
    </row>
    <row r="16" spans="1:48" s="36" customFormat="1" ht="64.5" customHeight="1">
      <c r="A16" s="24">
        <v>2023</v>
      </c>
      <c r="B16" s="79" t="s">
        <v>56</v>
      </c>
      <c r="C16" s="26" t="s">
        <v>49</v>
      </c>
      <c r="D16" s="37" t="s">
        <v>22</v>
      </c>
      <c r="E16" s="38" t="s">
        <v>27</v>
      </c>
      <c r="F16" s="39">
        <f>Tabla1[[#This Row],[Numerador Programado]]/Tabla1[[#This Row],[Denominador Programado]]</f>
        <v>0.71500009286152066</v>
      </c>
      <c r="G16" s="88">
        <v>1835080.39</v>
      </c>
      <c r="H16" s="88">
        <v>2566545.6666666665</v>
      </c>
      <c r="I16" s="40" t="s">
        <v>28</v>
      </c>
      <c r="J16" s="85">
        <v>0.77480000000000004</v>
      </c>
      <c r="K16" s="84">
        <v>2867282</v>
      </c>
      <c r="L16" s="84">
        <v>3700502</v>
      </c>
      <c r="M16" s="83">
        <v>108.37</v>
      </c>
      <c r="N16" s="40" t="s">
        <v>63</v>
      </c>
      <c r="O16" s="40" t="s">
        <v>64</v>
      </c>
      <c r="P16" s="42"/>
      <c r="Q16" s="43"/>
      <c r="R16" s="44" t="s">
        <v>59</v>
      </c>
      <c r="S16" s="44"/>
    </row>
    <row r="17" spans="1:19" s="36" customFormat="1" ht="60">
      <c r="A17" s="24">
        <v>2023</v>
      </c>
      <c r="B17" s="79" t="s">
        <v>56</v>
      </c>
      <c r="C17" s="26" t="s">
        <v>49</v>
      </c>
      <c r="D17" s="37" t="s">
        <v>22</v>
      </c>
      <c r="E17" s="38" t="s">
        <v>29</v>
      </c>
      <c r="F17" s="39">
        <v>0.73</v>
      </c>
      <c r="G17" s="88">
        <v>3000519.665</v>
      </c>
      <c r="H17" s="88">
        <v>4196530.666666667</v>
      </c>
      <c r="I17" s="40" t="s">
        <v>24</v>
      </c>
      <c r="J17" s="57">
        <v>0.77559999999999996</v>
      </c>
      <c r="K17" s="56">
        <v>6834636</v>
      </c>
      <c r="L17" s="56">
        <v>8812087</v>
      </c>
      <c r="M17" s="96">
        <v>106.25</v>
      </c>
      <c r="N17" s="97" t="s">
        <v>71</v>
      </c>
      <c r="O17" s="97" t="s">
        <v>72</v>
      </c>
      <c r="P17" s="42"/>
      <c r="Q17" s="43"/>
      <c r="R17" s="44" t="s">
        <v>59</v>
      </c>
      <c r="S17" s="44"/>
    </row>
    <row r="18" spans="1:19" s="36" customFormat="1" ht="60">
      <c r="A18" s="24">
        <v>2023</v>
      </c>
      <c r="B18" s="79" t="s">
        <v>56</v>
      </c>
      <c r="C18" s="26" t="s">
        <v>49</v>
      </c>
      <c r="D18" s="37" t="s">
        <v>22</v>
      </c>
      <c r="E18" s="38" t="s">
        <v>30</v>
      </c>
      <c r="F18" s="39">
        <v>0.73</v>
      </c>
      <c r="G18" s="88">
        <v>4311460.7249999996</v>
      </c>
      <c r="H18" s="88">
        <v>6030014.9999999991</v>
      </c>
      <c r="I18" s="40" t="s">
        <v>31</v>
      </c>
      <c r="J18" s="57"/>
      <c r="K18" s="56"/>
      <c r="L18" s="56"/>
      <c r="M18" s="41"/>
      <c r="N18" s="31"/>
      <c r="O18" s="32"/>
      <c r="P18" s="42"/>
      <c r="Q18" s="43"/>
      <c r="R18" s="44" t="s">
        <v>59</v>
      </c>
      <c r="S18" s="44"/>
    </row>
    <row r="19" spans="1:19" s="36" customFormat="1" ht="60">
      <c r="A19" s="24">
        <v>2023</v>
      </c>
      <c r="B19" s="79" t="s">
        <v>56</v>
      </c>
      <c r="C19" s="26" t="s">
        <v>49</v>
      </c>
      <c r="D19" s="37" t="s">
        <v>22</v>
      </c>
      <c r="E19" s="38" t="s">
        <v>32</v>
      </c>
      <c r="F19" s="39">
        <v>0.73</v>
      </c>
      <c r="G19" s="88">
        <v>6061263.7800000003</v>
      </c>
      <c r="H19" s="88">
        <v>8477292.333333334</v>
      </c>
      <c r="I19" s="40" t="s">
        <v>26</v>
      </c>
      <c r="J19" s="57"/>
      <c r="K19" s="56"/>
      <c r="L19" s="56"/>
      <c r="M19" s="41"/>
      <c r="N19" s="31"/>
      <c r="O19" s="32"/>
      <c r="P19" s="42"/>
      <c r="Q19" s="43"/>
      <c r="R19" s="44" t="s">
        <v>59</v>
      </c>
      <c r="S19" s="44"/>
    </row>
    <row r="20" spans="1:19" s="36" customFormat="1" ht="46.5" customHeight="1">
      <c r="A20" s="24">
        <v>2023</v>
      </c>
      <c r="B20" s="25" t="s">
        <v>47</v>
      </c>
      <c r="C20" s="26" t="s">
        <v>50</v>
      </c>
      <c r="D20" s="37" t="s">
        <v>22</v>
      </c>
      <c r="E20" s="38" t="s">
        <v>27</v>
      </c>
      <c r="F20" s="39">
        <v>0.61199999999999999</v>
      </c>
      <c r="G20" s="45" t="s">
        <v>48</v>
      </c>
      <c r="H20" s="45" t="s">
        <v>48</v>
      </c>
      <c r="I20" s="40" t="s">
        <v>28</v>
      </c>
      <c r="J20" s="93">
        <v>0.72499999999999998</v>
      </c>
      <c r="K20" s="45" t="s">
        <v>48</v>
      </c>
      <c r="L20" s="45" t="s">
        <v>48</v>
      </c>
      <c r="M20" s="83">
        <v>118.46</v>
      </c>
      <c r="N20" s="82" t="s">
        <v>65</v>
      </c>
      <c r="O20" s="42" t="s">
        <v>66</v>
      </c>
      <c r="P20" s="42"/>
      <c r="Q20" s="43"/>
      <c r="R20" s="44" t="s">
        <v>60</v>
      </c>
      <c r="S20" s="44"/>
    </row>
    <row r="21" spans="1:19" s="36" customFormat="1" ht="45">
      <c r="A21" s="24">
        <v>2023</v>
      </c>
      <c r="B21" s="25" t="s">
        <v>47</v>
      </c>
      <c r="C21" s="26" t="s">
        <v>50</v>
      </c>
      <c r="D21" s="37" t="s">
        <v>22</v>
      </c>
      <c r="E21" s="38" t="s">
        <v>29</v>
      </c>
      <c r="F21" s="39">
        <v>0.67</v>
      </c>
      <c r="G21" s="45" t="s">
        <v>48</v>
      </c>
      <c r="H21" s="45" t="s">
        <v>48</v>
      </c>
      <c r="I21" s="40" t="s">
        <v>24</v>
      </c>
      <c r="J21" s="57">
        <v>0.68440000000000001</v>
      </c>
      <c r="K21" s="56" t="s">
        <v>48</v>
      </c>
      <c r="L21" s="56" t="s">
        <v>48</v>
      </c>
      <c r="M21" s="96">
        <v>102.15</v>
      </c>
      <c r="N21" s="42" t="s">
        <v>69</v>
      </c>
      <c r="O21" s="42" t="s">
        <v>70</v>
      </c>
      <c r="P21" s="42"/>
      <c r="Q21" s="43"/>
      <c r="R21" s="44" t="s">
        <v>60</v>
      </c>
      <c r="S21" s="44"/>
    </row>
    <row r="22" spans="1:19" s="36" customFormat="1" ht="45">
      <c r="A22" s="24">
        <v>2023</v>
      </c>
      <c r="B22" s="25" t="s">
        <v>47</v>
      </c>
      <c r="C22" s="26" t="s">
        <v>50</v>
      </c>
      <c r="D22" s="37" t="s">
        <v>22</v>
      </c>
      <c r="E22" s="38" t="s">
        <v>30</v>
      </c>
      <c r="F22" s="39">
        <v>0.67</v>
      </c>
      <c r="G22" s="45" t="s">
        <v>48</v>
      </c>
      <c r="H22" s="45" t="s">
        <v>48</v>
      </c>
      <c r="I22" s="40" t="s">
        <v>31</v>
      </c>
      <c r="J22" s="57"/>
      <c r="K22" s="56"/>
      <c r="L22" s="56"/>
      <c r="M22" s="41"/>
      <c r="N22" s="31"/>
      <c r="O22" s="32"/>
      <c r="P22" s="42"/>
      <c r="Q22" s="43"/>
      <c r="R22" s="44" t="s">
        <v>60</v>
      </c>
      <c r="S22" s="44"/>
    </row>
    <row r="23" spans="1:19" s="36" customFormat="1" ht="45">
      <c r="A23" s="24">
        <v>2023</v>
      </c>
      <c r="B23" s="25" t="s">
        <v>47</v>
      </c>
      <c r="C23" s="26" t="s">
        <v>50</v>
      </c>
      <c r="D23" s="37" t="s">
        <v>22</v>
      </c>
      <c r="E23" s="38" t="s">
        <v>32</v>
      </c>
      <c r="F23" s="39">
        <v>0.67</v>
      </c>
      <c r="G23" s="45" t="s">
        <v>48</v>
      </c>
      <c r="H23" s="45" t="s">
        <v>48</v>
      </c>
      <c r="I23" s="40" t="s">
        <v>26</v>
      </c>
      <c r="J23" s="57"/>
      <c r="K23" s="56"/>
      <c r="L23" s="56"/>
      <c r="M23" s="41"/>
      <c r="N23" s="31"/>
      <c r="O23" s="32"/>
      <c r="P23" s="42"/>
      <c r="Q23" s="43"/>
      <c r="R23" s="44" t="s">
        <v>60</v>
      </c>
      <c r="S23" s="44"/>
    </row>
    <row r="24" spans="1:19" s="36" customFormat="1" ht="41.25" customHeight="1">
      <c r="A24" s="24">
        <v>2023</v>
      </c>
      <c r="B24" s="79" t="s">
        <v>77</v>
      </c>
      <c r="C24" s="26" t="s">
        <v>51</v>
      </c>
      <c r="D24" s="37" t="s">
        <v>22</v>
      </c>
      <c r="E24" s="38" t="s">
        <v>27</v>
      </c>
      <c r="F24" s="39">
        <f>Tabla1[[#This Row],[Numerador Programado]]/Tabla1[[#This Row],[Denominador Programado]]</f>
        <v>0.91420381750667734</v>
      </c>
      <c r="G24" s="92">
        <v>42100</v>
      </c>
      <c r="H24" s="92">
        <v>46051</v>
      </c>
      <c r="I24" s="40" t="s">
        <v>28</v>
      </c>
      <c r="J24" s="94">
        <v>0.91710000000000003</v>
      </c>
      <c r="K24" s="95">
        <v>56753</v>
      </c>
      <c r="L24" s="95">
        <v>61886</v>
      </c>
      <c r="M24" s="94">
        <v>1.0031000000000001</v>
      </c>
      <c r="N24" s="95" t="s">
        <v>67</v>
      </c>
      <c r="O24" s="95" t="s">
        <v>68</v>
      </c>
      <c r="P24" s="42"/>
      <c r="Q24" s="43"/>
      <c r="R24" s="44" t="s">
        <v>61</v>
      </c>
      <c r="S24" s="44"/>
    </row>
    <row r="25" spans="1:19" s="36" customFormat="1" ht="30">
      <c r="A25" s="24">
        <v>2023</v>
      </c>
      <c r="B25" s="79" t="s">
        <v>77</v>
      </c>
      <c r="C25" s="26" t="s">
        <v>51</v>
      </c>
      <c r="D25" s="27" t="s">
        <v>22</v>
      </c>
      <c r="E25" s="38" t="s">
        <v>29</v>
      </c>
      <c r="F25" s="39">
        <f>Tabla1[[#This Row],[Numerador Programado]]/Tabla1[[#This Row],[Denominador Programado]]</f>
        <v>0.91420381750667734</v>
      </c>
      <c r="G25" s="92">
        <v>84200</v>
      </c>
      <c r="H25" s="92">
        <v>92102</v>
      </c>
      <c r="I25" s="29" t="s">
        <v>24</v>
      </c>
      <c r="J25" s="94">
        <v>0.91269999999999996</v>
      </c>
      <c r="K25" s="56">
        <v>104030</v>
      </c>
      <c r="L25" s="56">
        <v>113986</v>
      </c>
      <c r="M25" s="110">
        <v>99.83</v>
      </c>
      <c r="N25" s="111" t="s">
        <v>73</v>
      </c>
      <c r="O25" s="111" t="s">
        <v>74</v>
      </c>
      <c r="P25" s="33"/>
      <c r="Q25" s="34"/>
      <c r="R25" s="44" t="s">
        <v>61</v>
      </c>
      <c r="S25" s="35"/>
    </row>
    <row r="26" spans="1:19" s="36" customFormat="1" ht="30">
      <c r="A26" s="24">
        <v>2023</v>
      </c>
      <c r="B26" s="79" t="s">
        <v>77</v>
      </c>
      <c r="C26" s="26" t="s">
        <v>51</v>
      </c>
      <c r="D26" s="27" t="s">
        <v>22</v>
      </c>
      <c r="E26" s="38" t="s">
        <v>30</v>
      </c>
      <c r="F26" s="39">
        <f>Tabla1[[#This Row],[Numerador Programado]]/Tabla1[[#This Row],[Denominador Programado]]</f>
        <v>0.91420381750667734</v>
      </c>
      <c r="G26" s="92">
        <v>126300</v>
      </c>
      <c r="H26" s="92">
        <v>138153</v>
      </c>
      <c r="I26" s="40" t="s">
        <v>31</v>
      </c>
      <c r="J26" s="57"/>
      <c r="K26" s="56"/>
      <c r="L26" s="56"/>
      <c r="M26" s="41"/>
      <c r="N26" s="31"/>
      <c r="O26" s="32"/>
      <c r="P26" s="42"/>
      <c r="Q26" s="43"/>
      <c r="R26" s="44" t="s">
        <v>61</v>
      </c>
      <c r="S26" s="44"/>
    </row>
    <row r="27" spans="1:19" s="36" customFormat="1" ht="33.75" customHeight="1">
      <c r="A27" s="24">
        <v>2023</v>
      </c>
      <c r="B27" s="79" t="s">
        <v>77</v>
      </c>
      <c r="C27" s="26" t="s">
        <v>51</v>
      </c>
      <c r="D27" s="27" t="s">
        <v>22</v>
      </c>
      <c r="E27" s="38" t="s">
        <v>32</v>
      </c>
      <c r="F27" s="39">
        <f>Tabla1[[#This Row],[Numerador Programado]]/Tabla1[[#This Row],[Denominador Programado]]</f>
        <v>0.91420381750667734</v>
      </c>
      <c r="G27" s="92">
        <v>168400</v>
      </c>
      <c r="H27" s="92">
        <v>184204</v>
      </c>
      <c r="I27" s="40" t="s">
        <v>26</v>
      </c>
      <c r="J27" s="57"/>
      <c r="K27" s="56"/>
      <c r="L27" s="56"/>
      <c r="M27" s="41"/>
      <c r="N27" s="31"/>
      <c r="O27" s="32"/>
      <c r="P27" s="42"/>
      <c r="Q27" s="43"/>
      <c r="R27" s="44" t="s">
        <v>61</v>
      </c>
      <c r="S27" s="44"/>
    </row>
  </sheetData>
  <sheetProtection algorithmName="SHA-512" hashValue="VFqu1NoEstZ32E5MDlTHKhQJwGaUKJdFuczvF10EAvBQqcKn3LruIU2ylA4fi8fHMEOKZK0/vximRHXo20iF9g==" saltValue="KjMbp3MKjC1CIfvhSQ1h9A=="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C1" workbookViewId="0">
      <selection activeCell="L49" sqref="L49"/>
    </sheetView>
  </sheetViews>
  <sheetFormatPr baseColWidth="10" defaultRowHeight="15"/>
  <cols>
    <col min="2" max="2" width="202.85546875" customWidth="1"/>
    <col min="3" max="3" width="12.140625" customWidth="1"/>
    <col min="4" max="4" width="9.42578125" customWidth="1"/>
    <col min="6" max="6" width="13.140625" customWidth="1"/>
    <col min="7" max="7" width="22.42578125" customWidth="1"/>
    <col min="8" max="8" width="13.855468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9.42578125" customWidth="1"/>
    <col min="19" max="19" width="3.28515625" customWidth="1"/>
    <col min="22" max="22" width="17.5703125" bestFit="1" customWidth="1"/>
    <col min="23" max="23" width="20.42578125" customWidth="1"/>
    <col min="24" max="24" width="9.42578125" customWidth="1"/>
    <col min="26" max="26" width="17.5703125" customWidth="1"/>
    <col min="27" max="27" width="20.42578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69" t="s">
        <v>20</v>
      </c>
      <c r="W13" t="s">
        <v>62</v>
      </c>
      <c r="Z13" s="69" t="s">
        <v>20</v>
      </c>
      <c r="AA13" t="s">
        <v>62</v>
      </c>
    </row>
    <row r="14" spans="1:53">
      <c r="S14" s="50"/>
    </row>
    <row r="15" spans="1:53">
      <c r="B15" s="69" t="s">
        <v>38</v>
      </c>
      <c r="C15" s="69"/>
      <c r="D15" s="69"/>
      <c r="G15" s="69" t="s">
        <v>43</v>
      </c>
      <c r="O15" s="69" t="s">
        <v>38</v>
      </c>
      <c r="P15" t="s">
        <v>45</v>
      </c>
      <c r="Q15" t="s">
        <v>44</v>
      </c>
      <c r="S15" s="50"/>
      <c r="V15" s="69" t="s">
        <v>38</v>
      </c>
      <c r="W15" t="s">
        <v>45</v>
      </c>
      <c r="X15" t="s">
        <v>44</v>
      </c>
      <c r="Z15" s="69" t="s">
        <v>38</v>
      </c>
    </row>
    <row r="16" spans="1:53">
      <c r="B16" s="70" t="s">
        <v>49</v>
      </c>
      <c r="C16" s="70"/>
      <c r="D16" s="70"/>
      <c r="F16" s="69" t="s">
        <v>36</v>
      </c>
      <c r="G16" t="s">
        <v>27</v>
      </c>
      <c r="H16" t="s">
        <v>29</v>
      </c>
      <c r="I16" t="s">
        <v>30</v>
      </c>
      <c r="J16" t="s">
        <v>32</v>
      </c>
      <c r="O16" s="70" t="s">
        <v>27</v>
      </c>
      <c r="P16" s="81">
        <v>0.71500009286152066</v>
      </c>
      <c r="Q16" s="71">
        <v>0.77480000000000004</v>
      </c>
      <c r="S16" s="50"/>
      <c r="Z16" s="70" t="s">
        <v>39</v>
      </c>
    </row>
    <row r="17" spans="2:19">
      <c r="B17" s="70" t="s">
        <v>39</v>
      </c>
      <c r="C17" s="70"/>
      <c r="D17" s="70"/>
      <c r="F17" s="70" t="s">
        <v>40</v>
      </c>
      <c r="G17" s="72">
        <v>2867282</v>
      </c>
      <c r="H17" s="72">
        <v>6834636</v>
      </c>
      <c r="I17" s="72"/>
      <c r="J17" s="72"/>
      <c r="O17" s="70" t="s">
        <v>29</v>
      </c>
      <c r="P17" s="81">
        <v>0.73</v>
      </c>
      <c r="Q17" s="71">
        <v>0.77559999999999996</v>
      </c>
      <c r="S17" s="50"/>
    </row>
    <row r="18" spans="2:19">
      <c r="F18" s="70" t="s">
        <v>41</v>
      </c>
      <c r="G18" s="72">
        <v>3700502</v>
      </c>
      <c r="H18" s="72">
        <v>8812087</v>
      </c>
      <c r="I18" s="72"/>
      <c r="J18" s="72"/>
      <c r="O18" s="70" t="s">
        <v>30</v>
      </c>
      <c r="P18" s="81">
        <v>0.73</v>
      </c>
      <c r="Q18" s="71"/>
      <c r="S18" s="50"/>
    </row>
    <row r="19" spans="2:19">
      <c r="F19" s="70" t="s">
        <v>42</v>
      </c>
      <c r="G19" s="72">
        <v>0.77480000000000004</v>
      </c>
      <c r="H19" s="72">
        <v>0.77559999999999996</v>
      </c>
      <c r="I19" s="72"/>
      <c r="J19" s="72"/>
      <c r="O19" s="70" t="s">
        <v>32</v>
      </c>
      <c r="P19" s="81">
        <v>0.73</v>
      </c>
      <c r="Q19" s="71"/>
      <c r="S19" s="50"/>
    </row>
    <row r="20" spans="2:19">
      <c r="S20" s="50"/>
    </row>
    <row r="21" spans="2:19">
      <c r="S21" s="50"/>
    </row>
    <row r="22" spans="2:19">
      <c r="S22" s="50"/>
    </row>
    <row r="23" spans="2:19">
      <c r="S23" s="50"/>
    </row>
    <row r="24" spans="2:19">
      <c r="S24" s="50"/>
    </row>
    <row r="25" spans="2:19">
      <c r="S25" s="50"/>
    </row>
    <row r="26" spans="2:19">
      <c r="S26" s="50"/>
    </row>
    <row r="27" spans="2:19">
      <c r="S27" s="50"/>
    </row>
    <row r="28" spans="2:19">
      <c r="S28" s="50"/>
    </row>
    <row r="29" spans="2:19">
      <c r="S29" s="50"/>
    </row>
    <row r="30" spans="2:19">
      <c r="S30" s="50"/>
    </row>
    <row r="31" spans="2:19">
      <c r="S31" s="50"/>
    </row>
    <row r="32" spans="2:19">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workbookViewId="0">
      <selection activeCell="C30" sqref="C30"/>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87" t="s">
        <v>52</v>
      </c>
      <c r="C6" s="47"/>
      <c r="D6" s="47"/>
      <c r="E6" s="47"/>
      <c r="F6" s="47"/>
      <c r="G6" s="47"/>
      <c r="H6" s="49"/>
      <c r="I6" s="47"/>
      <c r="J6" s="47"/>
      <c r="K6" s="47"/>
      <c r="L6" s="87"/>
      <c r="M6" s="47"/>
      <c r="N6" s="47"/>
      <c r="O6" s="47"/>
      <c r="P6" s="47"/>
    </row>
    <row r="7" spans="1:16" ht="15" customHeight="1">
      <c r="A7" s="50"/>
      <c r="B7" s="50"/>
      <c r="C7" s="50"/>
      <c r="D7" s="50"/>
      <c r="E7" s="50"/>
      <c r="F7" s="50"/>
      <c r="G7" s="50"/>
      <c r="H7" s="51"/>
      <c r="I7" s="50"/>
      <c r="J7" s="50"/>
      <c r="K7" s="50"/>
      <c r="L7" s="50"/>
      <c r="M7" s="50"/>
      <c r="N7" s="50"/>
      <c r="O7" s="50"/>
      <c r="P7" s="50"/>
    </row>
    <row r="20" spans="2:14" ht="23.25">
      <c r="B20" s="58" t="s">
        <v>34</v>
      </c>
    </row>
    <row r="21" spans="2:14">
      <c r="B21" s="101" t="str">
        <f>TABLAS!B16</f>
        <v>(Sumatoria del número de verificaciones del personal TEA IICA en las actividades de importación comercial y turística al periodo t/ Total de verificaciones en las actividades de importación comercial, turística al periodo t)*100</v>
      </c>
      <c r="C21" s="102"/>
      <c r="D21" s="102"/>
      <c r="E21" s="102"/>
      <c r="F21" s="102"/>
      <c r="G21" s="102"/>
      <c r="H21" s="102"/>
      <c r="I21" s="102"/>
      <c r="J21" s="102"/>
      <c r="K21" s="102"/>
      <c r="L21" s="102"/>
      <c r="M21" s="102"/>
      <c r="N21" s="103"/>
    </row>
    <row r="22" spans="2:14">
      <c r="B22" s="104"/>
      <c r="C22" s="105"/>
      <c r="D22" s="105"/>
      <c r="E22" s="105"/>
      <c r="F22" s="105"/>
      <c r="G22" s="105"/>
      <c r="H22" s="105"/>
      <c r="I22" s="105"/>
      <c r="J22" s="105"/>
      <c r="K22" s="105"/>
      <c r="L22" s="105"/>
      <c r="M22" s="105"/>
      <c r="N22" s="106"/>
    </row>
    <row r="23" spans="2:14">
      <c r="B23" s="104"/>
      <c r="C23" s="105"/>
      <c r="D23" s="105"/>
      <c r="E23" s="105"/>
      <c r="F23" s="105"/>
      <c r="G23" s="105"/>
      <c r="H23" s="105"/>
      <c r="I23" s="105"/>
      <c r="J23" s="105"/>
      <c r="K23" s="105"/>
      <c r="L23" s="105"/>
      <c r="M23" s="105"/>
      <c r="N23" s="106"/>
    </row>
    <row r="24" spans="2:14">
      <c r="B24" s="104"/>
      <c r="C24" s="105"/>
      <c r="D24" s="105"/>
      <c r="E24" s="105"/>
      <c r="F24" s="105"/>
      <c r="G24" s="105"/>
      <c r="H24" s="105"/>
      <c r="I24" s="105"/>
      <c r="J24" s="105"/>
      <c r="K24" s="105"/>
      <c r="L24" s="105"/>
      <c r="M24" s="105"/>
      <c r="N24" s="106"/>
    </row>
    <row r="25" spans="2:14">
      <c r="B25" s="107"/>
      <c r="C25" s="108"/>
      <c r="D25" s="108"/>
      <c r="E25" s="108"/>
      <c r="F25" s="108"/>
      <c r="G25" s="108"/>
      <c r="H25" s="108"/>
      <c r="I25" s="108"/>
      <c r="J25" s="108"/>
      <c r="K25" s="108"/>
      <c r="L25" s="108"/>
      <c r="M25" s="108"/>
      <c r="N25" s="109"/>
    </row>
    <row r="28" spans="2:14" ht="23.25">
      <c r="B28" s="58" t="s">
        <v>35</v>
      </c>
    </row>
    <row r="29" spans="2:14" ht="20.25">
      <c r="B29" s="59" t="s">
        <v>36</v>
      </c>
      <c r="C29" s="77" t="str">
        <f>IF(TABLAS!G16=0," ",TABLAS!G16)</f>
        <v>1er. Trimestre</v>
      </c>
      <c r="D29" s="78" t="str">
        <f>IF(TABLAS!H16=0," ",TABLAS!H16)</f>
        <v>2do. Trimestre</v>
      </c>
      <c r="E29" s="78" t="str">
        <f>IF(TABLAS!I16=0," ",TABLAS!I16)</f>
        <v>3er. Trimestre</v>
      </c>
      <c r="F29" s="78" t="str">
        <f>IF(TABLAS!J16=0," ",TABLAS!J16)</f>
        <v>4to. Trimestre</v>
      </c>
      <c r="G29" s="78" t="str">
        <f>IF(TABLAS!K16=0," ",TABLAS!K16)</f>
        <v xml:space="preserve"> </v>
      </c>
      <c r="H29" s="78" t="str">
        <f>IF(TABLAS!L16=0," ",TABLAS!L16)</f>
        <v xml:space="preserve"> </v>
      </c>
      <c r="I29" s="60" t="str">
        <f>IF(TABLAS!M16=0," ",TABLAS!M16)</f>
        <v xml:space="preserve"> </v>
      </c>
    </row>
    <row r="30" spans="2:14" ht="18.75">
      <c r="B30" s="61" t="str">
        <f>IF(TABLAS!F17=0," ",TABLAS!F17)</f>
        <v>Numerador</v>
      </c>
      <c r="C30" s="73">
        <f>IFERROR(GETPIVOTDATA("Numerador",TABLAS!$F$15,"Periodo",C29)," ")</f>
        <v>2867282</v>
      </c>
      <c r="D30" s="73">
        <f>IFERROR(GETPIVOTDATA("Numerador",TABLAS!$F$15,"Periodo",D29)," ")</f>
        <v>6834636</v>
      </c>
      <c r="E30" s="73">
        <f>IFERROR(GETPIVOTDATA("Numerador",TABLAS!$F$15,"Periodo",E29)," ")</f>
        <v>0</v>
      </c>
      <c r="F30" s="73">
        <f>IFERROR(GETPIVOTDATA("Numerador",TABLAS!$F$15,"Periodo",F29)," ")</f>
        <v>0</v>
      </c>
      <c r="G30" s="73" t="str">
        <f>IFERROR(GETPIVOTDATA("Numerador",TABLAS!$F$15,"Periodo",G29)," ")</f>
        <v xml:space="preserve"> </v>
      </c>
      <c r="H30" s="73" t="str">
        <f>IFERROR(GETPIVOTDATA("Numerador",TABLAS!$F$15,"Periodo",H29)," ")</f>
        <v xml:space="preserve"> </v>
      </c>
    </row>
    <row r="31" spans="2:14" ht="18.75">
      <c r="B31" s="61" t="str">
        <f>IF(TABLAS!F18=0," ",TABLAS!F18)</f>
        <v>Denominador</v>
      </c>
      <c r="C31" s="73">
        <f>IFERROR(GETPIVOTDATA("Denominador",TABLAS!$F$15,"Periodo",C29)," ")</f>
        <v>3700502</v>
      </c>
      <c r="D31" s="73">
        <f>IFERROR(GETPIVOTDATA("Denominador",TABLAS!$F$15,"Periodo",D29)," ")</f>
        <v>8812087</v>
      </c>
      <c r="E31" s="73">
        <f>IFERROR(GETPIVOTDATA("Denominador",TABLAS!$F$15,"Periodo",E29)," ")</f>
        <v>0</v>
      </c>
      <c r="F31" s="73">
        <f>IFERROR(GETPIVOTDATA("Denominador",TABLAS!$F$15,"Periodo",F29)," ")</f>
        <v>0</v>
      </c>
      <c r="G31" s="73" t="str">
        <f>IFERROR(GETPIVOTDATA("Denominador",TABLAS!$F$15,"Periodo",G29)," ")</f>
        <v xml:space="preserve"> </v>
      </c>
      <c r="H31" s="73" t="str">
        <f>IFERROR(GETPIVOTDATA("Denominador",TABLAS!$F$15,"Periodo",H29)," ")</f>
        <v xml:space="preserve"> </v>
      </c>
    </row>
    <row r="32" spans="2:14" ht="18.75">
      <c r="B32" s="61" t="str">
        <f>IF(TABLAS!F19=0," ",TABLAS!F19)</f>
        <v>Meta</v>
      </c>
      <c r="C32" s="86">
        <f>IFERROR(GETPIVOTDATA("Meta",TABLAS!$F$15,"Periodo",C29)," ")</f>
        <v>0.77480000000000004</v>
      </c>
      <c r="D32" s="86">
        <f>IFERROR(GETPIVOTDATA("Meta",TABLAS!$F$15,"Periodo",D29)," ")</f>
        <v>0.77559999999999996</v>
      </c>
      <c r="E32" s="86">
        <f>IFERROR(GETPIVOTDATA("Meta",TABLAS!$F$15,"Periodo",E29)," ")</f>
        <v>0</v>
      </c>
      <c r="F32" s="86">
        <f>IFERROR(GETPIVOTDATA("Meta",TABLAS!$F$15,"Periodo",F29)," ")</f>
        <v>0</v>
      </c>
      <c r="G32" s="62" t="str">
        <f>IFERROR(GETPIVOTDATA("Meta",TABLAS!$F$15,"Periodo",G29)," ")</f>
        <v xml:space="preserve"> </v>
      </c>
      <c r="H32" s="62" t="str">
        <f>IFERROR(GETPIVOTDATA("Meta",TABLAS!$F$15,"Periodo",H29)," ")</f>
        <v xml:space="preserve"> </v>
      </c>
    </row>
    <row r="33" spans="2:11">
      <c r="B33" s="63"/>
      <c r="C33" s="63"/>
    </row>
    <row r="34" spans="2:11">
      <c r="B34" s="63"/>
      <c r="C34" s="63"/>
    </row>
    <row r="35" spans="2:11" ht="23.25">
      <c r="B35" s="63"/>
      <c r="C35" s="63"/>
      <c r="E35" s="58" t="s">
        <v>37</v>
      </c>
    </row>
    <row r="36" spans="2:11" ht="20.25">
      <c r="B36" s="63"/>
      <c r="C36" s="63"/>
      <c r="D36" s="63"/>
      <c r="E36" s="64" t="s">
        <v>7</v>
      </c>
      <c r="F36" s="65" t="str">
        <f>IF(TABLAS!P15=0," ",TABLAS!P15)</f>
        <v>Programada</v>
      </c>
      <c r="G36" s="65" t="str">
        <f>IF(TABLAS!Q15=0," ",TABLAS!Q15)</f>
        <v>Realizada</v>
      </c>
      <c r="H36" s="63"/>
      <c r="I36" s="63"/>
      <c r="J36" s="63"/>
      <c r="K36" s="63"/>
    </row>
    <row r="37" spans="2:11" ht="18.75">
      <c r="B37" s="63"/>
      <c r="C37" s="63"/>
      <c r="D37" s="66"/>
      <c r="E37" s="75" t="str">
        <f>IF(TABLAS!O16=0," ",TABLAS!O16)</f>
        <v>1er. Trimestre</v>
      </c>
      <c r="F37" s="80">
        <f>IFERROR(GETPIVOTDATA("Programada",TABLAS!$O$15,"Periodo",E37)," ")</f>
        <v>0.71500009286152066</v>
      </c>
      <c r="G37" s="80">
        <f>IFERROR(GETPIVOTDATA("Realizada",TABLAS!$O$15,"Periodo",E37)," ")</f>
        <v>0.77480000000000004</v>
      </c>
      <c r="H37" s="67"/>
    </row>
    <row r="38" spans="2:11" ht="18.75">
      <c r="B38" s="63"/>
      <c r="C38" s="63"/>
      <c r="D38" s="66"/>
      <c r="E38" s="76" t="str">
        <f>IF(TABLAS!O17=0," ",TABLAS!O17)</f>
        <v>2do. Trimestre</v>
      </c>
      <c r="F38" s="80">
        <f>IFERROR(GETPIVOTDATA("Programada",TABLAS!$O$15,"Periodo",E38)," ")</f>
        <v>0.73</v>
      </c>
      <c r="G38" s="80">
        <f>IFERROR(GETPIVOTDATA("Realizada",TABLAS!$O$15,"Periodo",E38)," ")</f>
        <v>0.77559999999999996</v>
      </c>
      <c r="H38" s="66"/>
    </row>
    <row r="39" spans="2:11" ht="18.75">
      <c r="B39" s="63"/>
      <c r="C39" s="63"/>
      <c r="D39" s="66"/>
      <c r="E39" s="76" t="str">
        <f>IF(TABLAS!O18=0," ",TABLAS!O18)</f>
        <v>3er. Trimestre</v>
      </c>
      <c r="F39" s="80">
        <f>IFERROR(GETPIVOTDATA("Programada",TABLAS!$O$15,"Periodo",E39)," ")</f>
        <v>0.73</v>
      </c>
      <c r="G39" s="80">
        <f>IFERROR(GETPIVOTDATA("Realizada",TABLAS!$O$15,"Periodo",E39)," ")</f>
        <v>0</v>
      </c>
      <c r="H39" s="66"/>
    </row>
    <row r="40" spans="2:11" ht="18.75">
      <c r="B40" s="63"/>
      <c r="C40" s="63"/>
      <c r="E40" s="76" t="str">
        <f>IF(TABLAS!O19=0," ",TABLAS!O19)</f>
        <v>4to. Trimestre</v>
      </c>
      <c r="F40" s="80">
        <f>IFERROR(GETPIVOTDATA("Programada",TABLAS!$O$15,"Periodo",E40)," ")</f>
        <v>0.73</v>
      </c>
      <c r="G40" s="80">
        <f>IFERROR(GETPIVOTDATA("Realizada",TABLAS!$O$15,"Periodo",E40)," ")</f>
        <v>0</v>
      </c>
    </row>
    <row r="41" spans="2:11" ht="18.75">
      <c r="E41" s="76" t="str">
        <f>IF(TABLAS!O20=0," ",TABLAS!O20)</f>
        <v xml:space="preserve"> </v>
      </c>
      <c r="F41" s="66" t="str">
        <f>IFERROR(GETPIVOTDATA("Programada",TABLAS!$O$15,"Periodo",E41)," ")</f>
        <v xml:space="preserve"> </v>
      </c>
      <c r="G41" s="66" t="str">
        <f>IFERROR(GETPIVOTDATA("Realizada",TABLAS!$O$15,"Periodo",E41)," ")</f>
        <v xml:space="preserve"> </v>
      </c>
    </row>
    <row r="42" spans="2:11" ht="18.75">
      <c r="E42" s="76" t="str">
        <f>IF(TABLAS!O21=0," ",TABLAS!O21)</f>
        <v xml:space="preserve"> </v>
      </c>
      <c r="F42" s="66" t="str">
        <f>IFERROR(GETPIVOTDATA("Programada",TABLAS!$O$15,"Periodo",E42)," ")</f>
        <v xml:space="preserve"> </v>
      </c>
      <c r="G42" s="66" t="str">
        <f>IFERROR(GETPIVOTDATA("Realizada",TABLAS!$O$15,"Periodo",E42)," ")</f>
        <v xml:space="preserve"> </v>
      </c>
    </row>
    <row r="43" spans="2:11" ht="18.75">
      <c r="E43" s="74" t="str">
        <f>IF(TABLAS!O22=0," ",TABLAS!O22)</f>
        <v xml:space="preserve"> </v>
      </c>
    </row>
    <row r="44" spans="2:11" ht="18.75">
      <c r="E44" s="68"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2023-07-04T19:39:26Z</dcterms:modified>
</cp:coreProperties>
</file>