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jonathan.carranza.i\Documents\Indicadores\MIR\4to trimestre\Cierre de cuenta publica\"/>
    </mc:Choice>
  </mc:AlternateContent>
  <bookViews>
    <workbookView xWindow="0" yWindow="0" windowWidth="28800" windowHeight="12300" firstSheet="2" activeTab="2"/>
  </bookViews>
  <sheets>
    <sheet name="Base Índicadores" sheetId="1" state="hidden" r:id="rId1"/>
    <sheet name="TABLAS" sheetId="2" state="hidden" r:id="rId2"/>
    <sheet name="DASHBOARD 1" sheetId="3" r:id="rId3"/>
  </sheets>
  <definedNames>
    <definedName name="_xlnm._FilterDatabase" localSheetId="0" hidden="1">'Base Índicadores'!$P$13:$Q$13</definedName>
    <definedName name="SegmentaciónDeDatos_Nombre_Indicador">#N/A</definedName>
  </definedNames>
  <calcPr calcId="162913"/>
  <pivotCaches>
    <pivotCache cacheId="6" r:id="rId4"/>
  </pivotCaches>
  <extLst>
    <ext xmlns:x14="http://schemas.microsoft.com/office/spreadsheetml/2009/9/main" uri="{BBE1A952-AA13-448e-AADC-164F8A28A991}">
      <x14:slicerCaches>
        <x14:slicerCache r:id="rId5"/>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J27" i="1"/>
  <c r="J19" i="1"/>
  <c r="J26" i="1" l="1"/>
  <c r="J18" i="1" l="1"/>
  <c r="J25" i="1" l="1"/>
  <c r="J17" i="1" l="1"/>
  <c r="J14" i="1" l="1"/>
  <c r="J24" i="1" l="1"/>
  <c r="J16" i="1"/>
  <c r="F14" i="1"/>
  <c r="H14" i="1" l="1"/>
  <c r="G36" i="3" l="1"/>
  <c r="F36" i="3"/>
  <c r="E38" i="3"/>
  <c r="E39" i="3"/>
  <c r="E40" i="3"/>
  <c r="E41" i="3"/>
  <c r="E42" i="3"/>
  <c r="E43" i="3"/>
  <c r="E44" i="3"/>
  <c r="E37" i="3"/>
  <c r="B21" i="3"/>
  <c r="D29" i="3"/>
  <c r="E29" i="3"/>
  <c r="F29" i="3"/>
  <c r="G29" i="3"/>
  <c r="H29" i="3"/>
  <c r="I29" i="3"/>
  <c r="C29" i="3"/>
  <c r="B31" i="3"/>
  <c r="B32" i="3"/>
  <c r="B30" i="3"/>
  <c r="F42" i="3"/>
  <c r="E30" i="3"/>
  <c r="F37" i="3"/>
  <c r="G38" i="3"/>
  <c r="F32" i="3"/>
  <c r="F41" i="3"/>
  <c r="D32" i="3"/>
  <c r="G31" i="3"/>
  <c r="G32" i="3"/>
  <c r="H30" i="3"/>
  <c r="H31" i="3"/>
  <c r="G40" i="3"/>
  <c r="F39" i="3"/>
  <c r="C31" i="3"/>
  <c r="H32" i="3"/>
  <c r="G41" i="3"/>
  <c r="G42" i="3"/>
  <c r="G30" i="3"/>
  <c r="F38" i="3"/>
  <c r="G39" i="3"/>
  <c r="F27" i="1" l="1"/>
  <c r="G25" i="1"/>
  <c r="G26" i="1" s="1"/>
  <c r="H24" i="1"/>
  <c r="H25" i="1" s="1"/>
  <c r="F24" i="1"/>
  <c r="F19" i="1"/>
  <c r="H17" i="1"/>
  <c r="H18" i="1" s="1"/>
  <c r="G17" i="1"/>
  <c r="G18" i="1" s="1"/>
  <c r="C30" i="3"/>
  <c r="F30" i="3"/>
  <c r="G37" i="3"/>
  <c r="E31" i="3"/>
  <c r="F31" i="3"/>
  <c r="F40" i="3"/>
  <c r="D30" i="3"/>
  <c r="E32" i="3"/>
  <c r="D31" i="3"/>
  <c r="C32" i="3"/>
  <c r="H26" i="1" l="1"/>
  <c r="F26" i="1" s="1"/>
  <c r="F25" i="1"/>
  <c r="F18" i="1"/>
  <c r="F17" i="1"/>
</calcChain>
</file>

<file path=xl/sharedStrings.xml><?xml version="1.0" encoding="utf-8"?>
<sst xmlns="http://schemas.openxmlformats.org/spreadsheetml/2006/main" count="162" uniqueCount="73">
  <si>
    <t>Metas Ciclo Presupuestario 2020</t>
  </si>
  <si>
    <t>Avances Trimestrales</t>
  </si>
  <si>
    <t>Semáforo</t>
  </si>
  <si>
    <t>Justificaciones (En caso de que exista diferencia entre los avances registrados y las metas programadas al periodo, se deberá de explicar las causas y los posibles efectos de dicha variación)</t>
  </si>
  <si>
    <t>AÑO</t>
  </si>
  <si>
    <t>Nombre Indicador</t>
  </si>
  <si>
    <t>Método de Cálculo</t>
  </si>
  <si>
    <t>Sentido del Indicador</t>
  </si>
  <si>
    <t>Periodo</t>
  </si>
  <si>
    <t>Meta Programada</t>
  </si>
  <si>
    <t>Numerador Programado</t>
  </si>
  <si>
    <t>Denominador Programado</t>
  </si>
  <si>
    <t xml:space="preserve">Período </t>
  </si>
  <si>
    <t>Avance Meta</t>
  </si>
  <si>
    <t>Avance Numerador</t>
  </si>
  <si>
    <t>Avance Denominador</t>
  </si>
  <si>
    <t xml:space="preserve"> Cumplimiento</t>
  </si>
  <si>
    <t>Causa</t>
  </si>
  <si>
    <t>Efecto</t>
  </si>
  <si>
    <t>Estado</t>
  </si>
  <si>
    <t>Avance Estado</t>
  </si>
  <si>
    <t>Programado</t>
  </si>
  <si>
    <t>Avance</t>
  </si>
  <si>
    <t>Ascendente</t>
  </si>
  <si>
    <t>1er. Semestre</t>
  </si>
  <si>
    <t>Junio</t>
  </si>
  <si>
    <t>2do. Semestre</t>
  </si>
  <si>
    <t>Diciembre</t>
  </si>
  <si>
    <t>1er. Trimestre</t>
  </si>
  <si>
    <t>Marzo</t>
  </si>
  <si>
    <t>2do. Trimestre</t>
  </si>
  <si>
    <t>3er. Trimestre</t>
  </si>
  <si>
    <t>Septiembre</t>
  </si>
  <si>
    <t>4to. Trimestre</t>
  </si>
  <si>
    <t>DIPAF</t>
  </si>
  <si>
    <t>Descendente</t>
  </si>
  <si>
    <t>A4.1.4 Porcentaje de participación del personal TEA IICA en las actividades de verificación en importación comercial y turística en OISA</t>
  </si>
  <si>
    <t>DPIF</t>
  </si>
  <si>
    <t>DPIF-DMN</t>
  </si>
  <si>
    <t>DEC</t>
  </si>
  <si>
    <t>A4.1.6 Porcentaje de eficacia de las Unidades Caninas en el Programa Operativo Anual 2022 de la DGIF</t>
  </si>
  <si>
    <t>Método de Cálculo:</t>
  </si>
  <si>
    <t>Valores realizados del Indicador:</t>
  </si>
  <si>
    <t>Valores</t>
  </si>
  <si>
    <t>Programado y realizado</t>
  </si>
  <si>
    <t>Etiquetas de fila</t>
  </si>
  <si>
    <t>Total general</t>
  </si>
  <si>
    <t>Numerador</t>
  </si>
  <si>
    <t>Denominador</t>
  </si>
  <si>
    <t>Meta</t>
  </si>
  <si>
    <t>Etiquetas de columna</t>
  </si>
  <si>
    <t>Realizada</t>
  </si>
  <si>
    <t>Programada</t>
  </si>
  <si>
    <t>C4.1 Índice de acciones estratégica para la prevención y fortalecimiento de las actividades de sanidad (OISA)</t>
  </si>
  <si>
    <t>A4.1.5 Porcentaje de participación del personal TEA IICA en las actividades de verificación de la movilización Nacional en los PVIF</t>
  </si>
  <si>
    <t>N.A.</t>
  </si>
  <si>
    <r>
      <t>El comportamiento de la meta está por debajo de lo programado, esto debido a lo siguiente:
- El flujo de vehículos comerciales y turísticos con respecto al 2021</t>
    </r>
    <r>
      <rPr>
        <sz val="10"/>
        <color rgb="FFFF0000"/>
        <rFont val="Arial Unicode MS"/>
      </rPr>
      <t xml:space="preserve"> </t>
    </r>
    <r>
      <rPr>
        <sz val="10"/>
        <rFont val="Arial Unicode MS"/>
      </rPr>
      <t>tuvo u</t>
    </r>
    <r>
      <rPr>
        <sz val="10"/>
        <rFont val="Arial Unicode MS"/>
        <family val="2"/>
      </rPr>
      <t xml:space="preserve">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
- La implementación del Dispositivo Nacional de Emergencia para controlar y erradicar el brote de Mosca del Mediterráneo </t>
    </r>
    <r>
      <rPr>
        <i/>
        <sz val="10"/>
        <rFont val="Arial Unicode MS"/>
      </rPr>
      <t>Ceratitis capitata</t>
    </r>
    <r>
      <rPr>
        <sz val="10"/>
        <rFont val="Arial Unicode MS"/>
        <family val="2"/>
      </rPr>
      <t xml:space="preserve">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
-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t>
    </r>
  </si>
  <si>
    <t>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t>
  </si>
  <si>
    <t>Se entrega la información parcial del indicador ya que solo se cuenta con los datos de los meses de enero y febrero, ya que al momento de la solicitud del reporte aun no se cuenta con los registro del mes de marzo. Con los datos ingresados se cumple la meta de manera parcial.</t>
  </si>
  <si>
    <t>El comportamiento de la meta hasta el momento se manteniendo favorable, auque no podemos tomar esta información como cierta hasta tener los datos completos.</t>
  </si>
  <si>
    <t xml:space="preserve">La meta obtenida es menor a la programada en 1.7% debido a que el número de marcajes se encuentra afectado por la disminución del movimiento de pasajeros y tránsito de vehículos por las restricciones de la pandemia (covid 19). Sin embargo nos encontramos en semaforo verde.
La meta programada se calculó con base en datos de años anteriores, por lo que es una variable que no se puede predecir, ya que depende del tránsito de pasajeros nacionales e internacionales.
Se reportan diferencias en la información debido a cambios de adscripción de binomios,  4 bajas de caninos por enfermedad y muerte y  3 con baja actividad.
La Información  que se reporta es del 1o de enero al 25 de marzo 2022.
 </t>
  </si>
  <si>
    <t>Se reflejan menos marcajes positivos de los esperados por la reducción de pasajeros en los puntos de ingreso y movilización nacional, así como una menor cantidad de unidades caninas en operación.</t>
  </si>
  <si>
    <t>NA</t>
  </si>
  <si>
    <t>C4.1 Índice de acciones estratégicas para la prevención y fortalecimiento de las actividades de sanidad (OISA y PVIF)</t>
  </si>
  <si>
    <t>C4.1 Índice de acciones estratégicas para la prevención y fortalecimiento de las actividades de sanidad (OISA Y PVIF)</t>
  </si>
  <si>
    <r>
      <t xml:space="preserve">(((0.33)*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t>
    </r>
    <r>
      <rPr>
        <b/>
        <sz val="10"/>
        <color theme="1"/>
        <rFont val="Calibri"/>
        <family val="2"/>
        <scheme val="minor"/>
      </rPr>
      <t>((0.34)*No. de cargamentos comerciales, de movilización nacional en los PVIF y productos  turísticos con rechazos  al periodo t / No. de cargamentos comerciales, de movilización nacional en los PVIF y productos turísticos inspeccionados al periodo t)</t>
    </r>
  </si>
  <si>
    <t>(((0.33)*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t>
  </si>
  <si>
    <t>(Sumatoria del número de verificaciones del personal TEA IICA en las actividades de importación comercial y turística al periodo t/ Total de verificaciones en las actividades de importación comercial, turística al periodo t)*100</t>
  </si>
  <si>
    <t>((Suma[(participación del personal TEA en actividades de verificación en materia de movilización nacional * Factor de ponderación) de cada PVIF])/2)*100</t>
  </si>
  <si>
    <t>(Número de marcajes positivos al perido t / total de marcajes al periodo t)*100</t>
  </si>
  <si>
    <t>DIPAF/DMN</t>
  </si>
  <si>
    <t>Año: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</si>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</sst>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0;\-0;;@"/>
    <numFmt numFmtId="167" formatCode="0.0%"/>
  </numFmts>
  <fonts count="25">
    <font>
      <sz val="11"/>
      <color theme="1"/>
      <name val="Calibri"/>
      <family val="2"/>
      <scheme val="minor"/>
    </font>
    <font>
      <sz val="11"/>
      <color theme="1"/>
      <name val="Calibri"/>
      <family val="2"/>
      <scheme val="minor"/>
    </font>
    <font>
      <b/>
      <sz val="16"/>
      <color rgb="FFFFFFFF"/>
      <name val="Montserrat"/>
    </font>
    <font>
      <b/>
      <sz val="10"/>
      <color theme="1"/>
      <name val="Calibri"/>
      <family val="2"/>
      <scheme val="minor"/>
    </font>
    <font>
      <b/>
      <sz val="10"/>
      <color theme="1"/>
      <name val="Arial Unicode MS"/>
      <family val="2"/>
    </font>
    <font>
      <sz val="10"/>
      <color theme="1"/>
      <name val="Arial Unicode MS"/>
      <family val="2"/>
    </font>
    <font>
      <b/>
      <sz val="9"/>
      <color rgb="FFFFFFFF"/>
      <name val="Montserrat"/>
    </font>
    <font>
      <sz val="10"/>
      <color theme="1"/>
      <name val="Calibri"/>
      <family val="2"/>
      <scheme val="minor"/>
    </font>
    <font>
      <sz val="6"/>
      <color theme="1"/>
      <name val="Calibri"/>
      <family val="2"/>
      <scheme val="minor"/>
    </font>
    <font>
      <sz val="11"/>
      <color rgb="FFFF0000"/>
      <name val="Calibri"/>
      <family val="2"/>
      <scheme val="minor"/>
    </font>
    <font>
      <sz val="10"/>
      <color rgb="FFFF0000"/>
      <name val="Calibri"/>
      <family val="2"/>
      <scheme val="minor"/>
    </font>
    <font>
      <sz val="11"/>
      <color theme="1" tint="0.249977111117893"/>
      <name val="Monserrat"/>
    </font>
    <font>
      <b/>
      <sz val="18"/>
      <color rgb="FF3C5C4F"/>
      <name val="Monserrat"/>
    </font>
    <font>
      <b/>
      <sz val="16"/>
      <color theme="1" tint="0.249977111117893"/>
      <name val="Monserrat"/>
    </font>
    <font>
      <sz val="14"/>
      <color rgb="FF996633"/>
      <name val="Calibri"/>
      <family val="2"/>
      <scheme val="minor"/>
    </font>
    <font>
      <b/>
      <sz val="14"/>
      <color theme="1" tint="0.249977111117893"/>
      <name val="Calibri"/>
      <family val="2"/>
      <scheme val="minor"/>
    </font>
    <font>
      <sz val="14"/>
      <color theme="1" tint="0.249977111117893"/>
      <name val="Calibri"/>
      <family val="2"/>
      <scheme val="minor"/>
    </font>
    <font>
      <sz val="11"/>
      <color theme="1" tint="0.249977111117893"/>
      <name val="Calibri"/>
      <family val="2"/>
      <scheme val="minor"/>
    </font>
    <font>
      <b/>
      <sz val="14"/>
      <color theme="1" tint="0.249977111117893"/>
      <name val="Monserrat"/>
    </font>
    <font>
      <sz val="14"/>
      <color rgb="FF3C5C4F"/>
      <name val="Calibri"/>
      <family val="2"/>
      <scheme val="minor"/>
    </font>
    <font>
      <sz val="10"/>
      <name val="Arial Unicode MS"/>
      <family val="2"/>
    </font>
    <font>
      <sz val="10"/>
      <color rgb="FFFF0000"/>
      <name val="Arial Unicode MS"/>
    </font>
    <font>
      <sz val="10"/>
      <name val="Arial Unicode MS"/>
    </font>
    <font>
      <i/>
      <sz val="10"/>
      <name val="Arial Unicode MS"/>
    </font>
    <font>
      <b/>
      <sz val="16"/>
      <name val="Montserrat"/>
    </font>
  </fonts>
  <fills count="11">
    <fill>
      <patternFill patternType="none"/>
    </fill>
    <fill>
      <patternFill patternType="gray125"/>
    </fill>
    <fill>
      <patternFill patternType="solid">
        <fgColor theme="0"/>
        <bgColor indexed="64"/>
      </patternFill>
    </fill>
    <fill>
      <patternFill patternType="solid">
        <fgColor rgb="FF3C5C4F"/>
        <bgColor indexed="64"/>
      </patternFill>
    </fill>
    <fill>
      <patternFill patternType="solid">
        <fgColor rgb="FFDDC9A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DDD9C4"/>
        <bgColor indexed="64"/>
      </patternFill>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top style="thin">
        <color theme="0"/>
      </top>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style="thin">
        <color theme="0"/>
      </bottom>
      <diagonal/>
    </border>
    <border>
      <left/>
      <right style="thin">
        <color rgb="FF3C5C4F"/>
      </right>
      <top/>
      <bottom/>
      <diagonal/>
    </border>
    <border>
      <left/>
      <right/>
      <top/>
      <bottom style="thin">
        <color rgb="FF3C5C4F"/>
      </bottom>
      <diagonal/>
    </border>
    <border>
      <left/>
      <right style="thin">
        <color rgb="FF3C5C4F"/>
      </right>
      <top/>
      <bottom style="thin">
        <color rgb="FF3C5C4F"/>
      </bottom>
      <diagonal/>
    </border>
    <border>
      <left style="thin">
        <color rgb="FF3C5C4F"/>
      </left>
      <right/>
      <top/>
      <bottom style="thin">
        <color theme="0"/>
      </bottom>
      <diagonal/>
    </border>
    <border>
      <left/>
      <right/>
      <top/>
      <bottom style="thin">
        <color theme="0"/>
      </bottom>
      <diagonal/>
    </border>
    <border>
      <left/>
      <right style="thin">
        <color theme="0"/>
      </right>
      <top style="thin">
        <color rgb="FF3C5C4F"/>
      </top>
      <bottom/>
      <diagonal/>
    </border>
    <border>
      <left/>
      <right style="thin">
        <color theme="0"/>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6">
    <xf numFmtId="0" fontId="0" fillId="0" borderId="0" xfId="0"/>
    <xf numFmtId="0" fontId="0" fillId="2" borderId="0" xfId="0" applyFill="1"/>
    <xf numFmtId="0" fontId="0" fillId="2" borderId="0" xfId="0" applyFill="1" applyAlignment="1">
      <alignment wrapText="1"/>
    </xf>
    <xf numFmtId="0" fontId="0" fillId="0" borderId="0" xfId="0" applyAlignment="1">
      <alignment wrapText="1"/>
    </xf>
    <xf numFmtId="1" fontId="0" fillId="0" borderId="0" xfId="0" applyNumberFormat="1" applyAlignment="1">
      <alignment horizontal="right" vertical="center"/>
    </xf>
    <xf numFmtId="1" fontId="0" fillId="0" borderId="0" xfId="1" applyNumberFormat="1" applyFont="1" applyAlignment="1">
      <alignment horizontal="center"/>
    </xf>
    <xf numFmtId="0" fontId="2" fillId="3" borderId="0" xfId="0" applyFont="1" applyFill="1" applyAlignment="1">
      <alignment horizontal="left" vertical="center" readingOrder="1"/>
    </xf>
    <xf numFmtId="0" fontId="2" fillId="3" borderId="0" xfId="0" applyFont="1" applyFill="1" applyAlignment="1">
      <alignment horizontal="center" vertical="center" wrapText="1"/>
    </xf>
    <xf numFmtId="0" fontId="2" fillId="3" borderId="0" xfId="0" applyFont="1" applyFill="1" applyAlignment="1">
      <alignment horizontal="center" vertical="center" wrapText="1" readingOrder="1"/>
    </xf>
    <xf numFmtId="1" fontId="2" fillId="3" borderId="0" xfId="0" applyNumberFormat="1" applyFont="1" applyFill="1" applyAlignment="1">
      <alignment horizontal="right" vertical="center" wrapText="1"/>
    </xf>
    <xf numFmtId="1" fontId="2" fillId="3" borderId="0" xfId="1" applyNumberFormat="1" applyFont="1" applyFill="1" applyBorder="1" applyAlignment="1">
      <alignment horizontal="center" vertical="center" wrapText="1"/>
    </xf>
    <xf numFmtId="0" fontId="3" fillId="4" borderId="0" xfId="0" applyFont="1" applyFill="1" applyAlignment="1">
      <alignment vertical="center"/>
    </xf>
    <xf numFmtId="0" fontId="3" fillId="4" borderId="0" xfId="0" applyFont="1" applyFill="1" applyAlignment="1">
      <alignment vertical="center" wrapText="1"/>
    </xf>
    <xf numFmtId="1" fontId="3" fillId="4" borderId="0" xfId="0" applyNumberFormat="1" applyFont="1" applyFill="1" applyAlignment="1">
      <alignment horizontal="right" vertical="center"/>
    </xf>
    <xf numFmtId="1" fontId="3" fillId="4" borderId="0" xfId="1" applyNumberFormat="1" applyFont="1" applyFill="1" applyBorder="1" applyAlignment="1">
      <alignment horizontal="center" vertical="center"/>
    </xf>
    <xf numFmtId="0" fontId="4" fillId="6" borderId="1" xfId="0" applyFont="1" applyFill="1" applyBorder="1" applyAlignment="1">
      <alignment horizontal="center" vertical="center"/>
    </xf>
    <xf numFmtId="0" fontId="6" fillId="3" borderId="2" xfId="0" applyFont="1" applyFill="1" applyBorder="1" applyAlignment="1">
      <alignment horizontal="center" vertical="center" readingOrder="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readingOrder="1"/>
    </xf>
    <xf numFmtId="0" fontId="6" fillId="3" borderId="4" xfId="0" applyFont="1" applyFill="1" applyBorder="1" applyAlignment="1">
      <alignment horizontal="center" vertical="center" wrapText="1"/>
    </xf>
    <xf numFmtId="0" fontId="6" fillId="3" borderId="4" xfId="0" applyFont="1" applyFill="1" applyBorder="1" applyAlignment="1">
      <alignment horizontal="center" vertical="center" readingOrder="1"/>
    </xf>
    <xf numFmtId="1" fontId="6" fillId="3" borderId="4" xfId="0" applyNumberFormat="1" applyFont="1" applyFill="1" applyBorder="1" applyAlignment="1">
      <alignment horizontal="right" vertical="center"/>
    </xf>
    <xf numFmtId="1" fontId="6" fillId="3" borderId="4" xfId="1" applyNumberFormat="1"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vertical="center" wrapText="1"/>
    </xf>
    <xf numFmtId="9" fontId="7" fillId="0" borderId="5" xfId="2" applyFont="1" applyFill="1" applyBorder="1" applyAlignment="1">
      <alignment horizontal="left" vertical="center" wrapText="1"/>
    </xf>
    <xf numFmtId="9" fontId="7" fillId="0" borderId="5" xfId="2" applyFont="1" applyFill="1" applyBorder="1" applyAlignment="1">
      <alignment horizontal="center" vertical="center"/>
    </xf>
    <xf numFmtId="164" fontId="7" fillId="0" borderId="5" xfId="0" applyNumberFormat="1" applyFont="1" applyFill="1" applyBorder="1" applyAlignment="1">
      <alignment horizontal="left" vertical="center"/>
    </xf>
    <xf numFmtId="3" fontId="0" fillId="0" borderId="5" xfId="0" applyNumberFormat="1" applyFill="1" applyBorder="1" applyAlignment="1">
      <alignment horizontal="left" vertical="center" wrapText="1"/>
    </xf>
    <xf numFmtId="3" fontId="7" fillId="0" borderId="5" xfId="0" applyNumberFormat="1" applyFont="1" applyFill="1" applyBorder="1" applyAlignment="1">
      <alignment horizontal="center" vertical="center" wrapText="1"/>
    </xf>
    <xf numFmtId="3" fontId="8" fillId="0" borderId="5" xfId="0" applyNumberFormat="1" applyFont="1" applyFill="1" applyBorder="1" applyAlignment="1">
      <alignment horizontal="left" vertical="center" wrapText="1"/>
    </xf>
    <xf numFmtId="3" fontId="8" fillId="0" borderId="6" xfId="0" applyNumberFormat="1" applyFont="1" applyFill="1" applyBorder="1" applyAlignment="1">
      <alignment horizontal="left" vertical="center" wrapText="1"/>
    </xf>
    <xf numFmtId="3" fontId="7" fillId="0" borderId="6" xfId="0" applyNumberFormat="1" applyFont="1" applyFill="1" applyBorder="1" applyAlignment="1">
      <alignment horizontal="left" vertical="center"/>
    </xf>
    <xf numFmtId="3" fontId="7" fillId="0" borderId="6" xfId="0" applyNumberFormat="1" applyFont="1" applyFill="1" applyBorder="1" applyAlignment="1">
      <alignment horizontal="right" vertical="center"/>
    </xf>
    <xf numFmtId="1" fontId="7" fillId="0" borderId="6" xfId="1" applyNumberFormat="1" applyFont="1" applyFill="1" applyBorder="1" applyAlignment="1">
      <alignment horizontal="center" vertical="center"/>
    </xf>
    <xf numFmtId="0" fontId="0" fillId="0" borderId="0" xfId="0" applyFill="1"/>
    <xf numFmtId="9" fontId="7" fillId="0" borderId="8" xfId="2" applyFont="1" applyFill="1" applyBorder="1" applyAlignment="1">
      <alignment horizontal="center" vertical="center"/>
    </xf>
    <xf numFmtId="164" fontId="7" fillId="0" borderId="8" xfId="0" applyNumberFormat="1" applyFont="1" applyFill="1" applyBorder="1" applyAlignment="1">
      <alignment horizontal="left" vertical="center"/>
    </xf>
    <xf numFmtId="10" fontId="7" fillId="0" borderId="8" xfId="2" applyNumberFormat="1" applyFont="1" applyFill="1" applyBorder="1" applyAlignment="1">
      <alignment horizontal="right" vertical="center" wrapText="1"/>
    </xf>
    <xf numFmtId="3" fontId="0" fillId="0" borderId="8" xfId="0" applyNumberFormat="1" applyFill="1" applyBorder="1" applyAlignment="1">
      <alignment horizontal="left" vertical="center" wrapText="1"/>
    </xf>
    <xf numFmtId="3" fontId="7" fillId="0" borderId="8" xfId="0" applyNumberFormat="1" applyFont="1" applyFill="1" applyBorder="1" applyAlignment="1">
      <alignment horizontal="center" vertical="center" wrapText="1"/>
    </xf>
    <xf numFmtId="3" fontId="7" fillId="0" borderId="9" xfId="0" applyNumberFormat="1" applyFont="1" applyFill="1" applyBorder="1" applyAlignment="1">
      <alignment horizontal="left" vertical="center"/>
    </xf>
    <xf numFmtId="3" fontId="7" fillId="0" borderId="9" xfId="0" applyNumberFormat="1" applyFont="1" applyFill="1" applyBorder="1" applyAlignment="1">
      <alignment horizontal="right" vertical="center"/>
    </xf>
    <xf numFmtId="1" fontId="7" fillId="0" borderId="9" xfId="1" applyNumberFormat="1" applyFont="1" applyFill="1" applyBorder="1" applyAlignment="1">
      <alignment horizontal="center" vertical="center"/>
    </xf>
    <xf numFmtId="165" fontId="0" fillId="0" borderId="0" xfId="1" applyNumberFormat="1" applyFont="1" applyFill="1" applyAlignment="1">
      <alignment horizontal="center" vertical="center" wrapText="1"/>
    </xf>
    <xf numFmtId="9" fontId="0" fillId="2" borderId="0" xfId="2" applyFont="1" applyFill="1"/>
    <xf numFmtId="0" fontId="2" fillId="8" borderId="0" xfId="0" applyFont="1" applyFill="1" applyBorder="1" applyAlignment="1">
      <alignment horizontal="center" vertical="center" wrapText="1" readingOrder="1"/>
    </xf>
    <xf numFmtId="0" fontId="2" fillId="8" borderId="0" xfId="0" applyFont="1" applyFill="1" applyBorder="1" applyAlignment="1">
      <alignment horizontal="left" vertical="center" readingOrder="1"/>
    </xf>
    <xf numFmtId="9" fontId="2" fillId="8" borderId="0" xfId="2" applyFont="1" applyFill="1" applyBorder="1" applyAlignment="1">
      <alignment horizontal="center" vertical="center" wrapText="1" readingOrder="1"/>
    </xf>
    <xf numFmtId="0" fontId="0" fillId="3" borderId="0" xfId="0" applyFill="1"/>
    <xf numFmtId="9" fontId="0" fillId="3" borderId="0" xfId="2" applyFont="1" applyFill="1"/>
    <xf numFmtId="0" fontId="0" fillId="3" borderId="10" xfId="0" applyFill="1" applyBorder="1"/>
    <xf numFmtId="0" fontId="0" fillId="9" borderId="10" xfId="0" applyFill="1" applyBorder="1"/>
    <xf numFmtId="0" fontId="0" fillId="10" borderId="10" xfId="0" applyFill="1" applyBorder="1"/>
    <xf numFmtId="0" fontId="0" fillId="8" borderId="10" xfId="0" applyFill="1" applyBorder="1"/>
    <xf numFmtId="165" fontId="9" fillId="0" borderId="0" xfId="1" applyNumberFormat="1" applyFont="1" applyFill="1" applyAlignment="1">
      <alignment horizontal="center" vertical="center" wrapText="1"/>
    </xf>
    <xf numFmtId="10" fontId="10" fillId="0" borderId="8" xfId="2" applyNumberFormat="1" applyFont="1" applyFill="1" applyBorder="1" applyAlignment="1">
      <alignment horizontal="right" vertical="center" wrapText="1"/>
    </xf>
    <xf numFmtId="0" fontId="12" fillId="0" borderId="0" xfId="0" applyFont="1"/>
    <xf numFmtId="0" fontId="13" fillId="0" borderId="13" xfId="0" applyFont="1" applyBorder="1"/>
    <xf numFmtId="0" fontId="14" fillId="0" borderId="15" xfId="0" applyFont="1" applyBorder="1" applyAlignment="1">
      <alignment horizontal="center" vertical="center"/>
    </xf>
    <xf numFmtId="0" fontId="15" fillId="0" borderId="11" xfId="0" applyFont="1" applyBorder="1"/>
    <xf numFmtId="166" fontId="16" fillId="0" borderId="0" xfId="0" applyNumberFormat="1" applyFont="1" applyBorder="1"/>
    <xf numFmtId="0" fontId="17" fillId="0" borderId="0" xfId="0" applyFont="1" applyAlignment="1"/>
    <xf numFmtId="0" fontId="13" fillId="0" borderId="11" xfId="0" applyFont="1" applyBorder="1" applyAlignment="1">
      <alignment horizontal="center" vertical="center"/>
    </xf>
    <xf numFmtId="0" fontId="18" fillId="0" borderId="12" xfId="0" applyFont="1" applyBorder="1" applyAlignment="1">
      <alignment horizontal="center" vertical="center"/>
    </xf>
    <xf numFmtId="3" fontId="16" fillId="0" borderId="0" xfId="0" applyNumberFormat="1" applyFont="1"/>
    <xf numFmtId="3" fontId="16" fillId="0" borderId="0" xfId="0" applyNumberFormat="1" applyFont="1" applyBorder="1"/>
    <xf numFmtId="3" fontId="14" fillId="0" borderId="17" xfId="0" applyNumberFormat="1"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xf numFmtId="165" fontId="0" fillId="0" borderId="0" xfId="0" applyNumberFormat="1"/>
    <xf numFmtId="165" fontId="16" fillId="0" borderId="0" xfId="1" applyNumberFormat="1" applyFont="1" applyBorder="1"/>
    <xf numFmtId="3" fontId="14" fillId="0" borderId="0" xfId="0" applyNumberFormat="1" applyFont="1" applyBorder="1" applyAlignment="1">
      <alignment horizontal="center" vertical="center"/>
    </xf>
    <xf numFmtId="3" fontId="19" fillId="0" borderId="16" xfId="0" applyNumberFormat="1" applyFont="1" applyBorder="1" applyAlignment="1">
      <alignment horizontal="center" vertical="center"/>
    </xf>
    <xf numFmtId="3" fontId="19" fillId="0" borderId="0" xfId="0" applyNumberFormat="1" applyFont="1" applyBorder="1" applyAlignment="1">
      <alignment horizontal="center" vertical="center"/>
    </xf>
    <xf numFmtId="0" fontId="19" fillId="0" borderId="14" xfId="0" applyFont="1" applyBorder="1" applyAlignment="1">
      <alignment horizontal="center" vertical="center"/>
    </xf>
    <xf numFmtId="0" fontId="19" fillId="0" borderId="0" xfId="0" applyFont="1" applyBorder="1" applyAlignment="1">
      <alignment horizontal="center" vertical="center"/>
    </xf>
    <xf numFmtId="0" fontId="0" fillId="0" borderId="5" xfId="0" applyFont="1" applyFill="1" applyBorder="1" applyAlignment="1">
      <alignment vertical="center" wrapText="1"/>
    </xf>
    <xf numFmtId="10" fontId="16" fillId="0" borderId="0" xfId="2" applyNumberFormat="1" applyFont="1"/>
    <xf numFmtId="167" fontId="0" fillId="0" borderId="0" xfId="0" applyNumberFormat="1"/>
    <xf numFmtId="3" fontId="7" fillId="0" borderId="9" xfId="0" applyNumberFormat="1" applyFont="1" applyFill="1" applyBorder="1" applyAlignment="1">
      <alignment horizontal="left" vertical="center" wrapText="1"/>
    </xf>
    <xf numFmtId="4" fontId="5" fillId="2" borderId="1" xfId="0" applyNumberFormat="1" applyFont="1" applyFill="1" applyBorder="1" applyAlignment="1" applyProtection="1">
      <alignment horizontal="center" vertical="center"/>
      <protection locked="0"/>
    </xf>
    <xf numFmtId="0" fontId="20" fillId="2" borderId="26" xfId="0" quotePrefix="1" applyFont="1" applyFill="1" applyBorder="1" applyAlignment="1" applyProtection="1">
      <alignment horizontal="left" vertical="center" wrapText="1"/>
      <protection locked="0"/>
    </xf>
    <xf numFmtId="43" fontId="7" fillId="0" borderId="8" xfId="1" applyFont="1" applyFill="1" applyBorder="1" applyAlignment="1">
      <alignment horizontal="center" vertical="center" wrapText="1"/>
    </xf>
    <xf numFmtId="43" fontId="7" fillId="0" borderId="9" xfId="1" applyFont="1" applyFill="1" applyBorder="1" applyAlignment="1">
      <alignment horizontal="left" vertical="center"/>
    </xf>
    <xf numFmtId="0" fontId="5" fillId="0" borderId="1" xfId="0" applyFont="1" applyBorder="1" applyAlignment="1" applyProtection="1">
      <alignment horizontal="right"/>
    </xf>
    <xf numFmtId="10" fontId="7" fillId="0" borderId="9" xfId="2" applyNumberFormat="1" applyFont="1" applyFill="1" applyBorder="1" applyAlignment="1">
      <alignment horizontal="left" vertical="center"/>
    </xf>
    <xf numFmtId="10" fontId="16" fillId="0" borderId="0" xfId="2" applyNumberFormat="1" applyFont="1" applyBorder="1"/>
    <xf numFmtId="9" fontId="7" fillId="0" borderId="8" xfId="2" applyFont="1" applyFill="1" applyBorder="1" applyAlignment="1">
      <alignment horizontal="center" vertical="center" wrapText="1"/>
    </xf>
    <xf numFmtId="9" fontId="5" fillId="0" borderId="1" xfId="2" applyFont="1" applyBorder="1" applyAlignment="1" applyProtection="1">
      <alignment horizontal="center" vertical="center"/>
    </xf>
    <xf numFmtId="0" fontId="24" fillId="8" borderId="0" xfId="0" applyFont="1" applyFill="1" applyBorder="1" applyAlignment="1">
      <alignment horizontal="center" vertical="center" wrapText="1" readingOrder="1"/>
    </xf>
    <xf numFmtId="0" fontId="0" fillId="0" borderId="7"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24" xfId="0" applyFont="1" applyFill="1" applyBorder="1" applyAlignment="1">
      <alignment horizontal="center" vertical="center" wrapText="1"/>
    </xf>
    <xf numFmtId="0" fontId="11" fillId="8" borderId="25" xfId="0" applyFont="1" applyFill="1" applyBorder="1" applyAlignment="1">
      <alignment horizontal="center" vertical="center" wrapText="1"/>
    </xf>
  </cellXfs>
  <cellStyles count="3">
    <cellStyle name="Millares" xfId="1" builtinId="3"/>
    <cellStyle name="Normal" xfId="0" builtinId="0"/>
    <cellStyle name="Porcentaje" xfId="2" builtinId="5"/>
  </cellStyles>
  <dxfs count="30">
    <dxf>
      <numFmt numFmtId="35" formatCode="_-* #,##0.00_-;\-* #,##0.00_-;_-* &quot;-&quot;??_-;_-@_-"/>
    </dxf>
    <dxf>
      <numFmt numFmtId="168" formatCode="_-* #,##0.0_-;\-* #,##0.0_-;_-* &quot;-&quot;??_-;_-@_-"/>
    </dxf>
    <dxf>
      <numFmt numFmtId="165" formatCode="_-* #,##0_-;\-* #,##0_-;_-* &quot;-&quot;??_-;_-@_-"/>
    </dxf>
    <dxf>
      <numFmt numFmtId="167" formatCode="0.0%"/>
    </dxf>
    <dxf>
      <numFmt numFmtId="167" formatCode="0.0%"/>
    </dxf>
    <dxf>
      <numFmt numFmtId="165" formatCode="_-* #,##0_-;\-* #,##0_-;_-* &quot;-&quot;??_-;_-@_-"/>
    </dxf>
    <dxf>
      <numFmt numFmtId="168" formatCode="_-* #,##0.0_-;\-* #,##0.0_-;_-* &quot;-&quot;??_-;_-@_-"/>
    </dxf>
    <dxf>
      <numFmt numFmtId="35" formatCode="_-* #,##0.00_-;\-* #,##0.00_-;_-* &quot;-&quot;??_-;_-@_-"/>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6"/>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4" formatCode="#,##0.00"/>
      <fill>
        <patternFill patternType="none">
          <fgColor indexed="64"/>
          <bgColor auto="1"/>
        </patternFill>
      </fill>
      <alignment horizontal="center" vertical="center" textRotation="0" wrapText="1" indent="0" justifyLastLine="0" shrinkToFit="0" readingOrder="0"/>
      <border diagonalUp="0" diagonalDown="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1"/>
        <color rgb="FFFF0000"/>
        <name val="Calibri"/>
        <scheme val="minor"/>
      </font>
      <numFmt numFmtId="165" formatCode="_-* #,##0_-;\-* #,##0_-;_-* &quot;-&quot;??_-;_-@_-"/>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rgb="FFFF0000"/>
        <name val="Calibri"/>
        <scheme val="minor"/>
      </font>
      <numFmt numFmtId="14" formatCode="0.00%"/>
      <fill>
        <patternFill patternType="none">
          <fgColor indexed="64"/>
          <bgColor indexed="65"/>
        </patternFill>
      </fill>
      <alignment horizontal="right" vertical="center" textRotation="0" wrapText="1"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auto="1"/>
        </patternFill>
      </fill>
      <alignment horizontal="left"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right>
        <top style="thin">
          <color theme="0"/>
        </top>
        <bottom/>
      </border>
    </dxf>
    <dxf>
      <font>
        <b val="0"/>
        <i val="0"/>
        <strike val="0"/>
        <condense val="0"/>
        <extend val="0"/>
        <outline val="0"/>
        <shadow val="0"/>
        <u val="none"/>
        <vertAlign val="baseline"/>
        <sz val="10"/>
        <color theme="1"/>
        <name val="Calibri"/>
        <scheme val="minor"/>
      </font>
      <numFmt numFmtId="165" formatCode="_-* #,##0_-;\-* #,##0_-;_-* &quot;-&quot;??_-;_-@_-"/>
      <fill>
        <patternFill patternType="none">
          <fgColor indexed="64"/>
          <bgColor auto="1"/>
        </patternFill>
      </fill>
      <alignment horizontal="center"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3" formatCode="#,##0"/>
      <fill>
        <patternFill patternType="none">
          <fgColor indexed="64"/>
          <bgColor auto="1"/>
        </patternFill>
      </fill>
      <alignment horizontal="right" vertical="center" textRotation="0" wrapText="1" indent="0" justifyLastLine="0" shrinkToFit="0" readingOrder="0"/>
      <border diagonalUp="0" diagonalDown="0" outline="0">
        <left style="thin">
          <color theme="0"/>
        </left>
        <right/>
        <top style="thin">
          <color theme="0"/>
        </top>
        <bottom/>
      </border>
    </dxf>
    <dxf>
      <font>
        <b val="0"/>
        <i val="0"/>
        <strike val="0"/>
        <condense val="0"/>
        <extend val="0"/>
        <outline val="0"/>
        <shadow val="0"/>
        <u val="none"/>
        <vertAlign val="baseline"/>
        <sz val="10"/>
        <color theme="1"/>
        <name val="Calibri"/>
        <scheme val="minor"/>
      </font>
      <numFmt numFmtId="164" formatCode="#,##0.0"/>
      <fill>
        <patternFill patternType="none">
          <fgColor indexed="64"/>
          <bgColor auto="1"/>
        </patternFill>
      </fill>
      <alignment horizontal="left"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0"/>
        <color theme="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theme="0"/>
        </left>
        <right style="thin">
          <color theme="0"/>
        </right>
        <top style="thin">
          <color theme="0"/>
        </top>
        <bottom/>
      </border>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center" vertical="center" textRotation="0" wrapText="0" indent="0" justifyLastLine="0" shrinkToFit="0" readingOrder="0"/>
      <border diagonalUp="0" diagonalDown="0" outline="0">
        <left/>
        <right/>
        <top style="thin">
          <color theme="0"/>
        </top>
        <bottom/>
      </border>
    </dxf>
    <dxf>
      <border outline="0">
        <top style="thin">
          <color theme="0"/>
        </top>
      </border>
    </dxf>
    <dxf>
      <fill>
        <patternFill patternType="none">
          <fgColor indexed="64"/>
          <bgColor auto="1"/>
        </patternFill>
      </fill>
    </dxf>
    <dxf>
      <border outline="0">
        <bottom style="thin">
          <color theme="0"/>
        </bottom>
      </border>
    </dxf>
  </dxfs>
  <tableStyles count="0" defaultTableStyle="TableStyleMedium2" defaultPivotStyle="PivotStyleLight16"/>
  <colors>
    <mruColors>
      <color rgb="FFCDC7A7"/>
      <color rgb="FF3C5C4F"/>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[Indicadores_MIR_4to._Trimestre Cierre de Cuenta Publica.xlsx]TABLAS!TablaDinámica4</c:name>
    <c:fmtId val="2"/>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800" b="1"/>
              <a:t>Relación entre lo programado y realizado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ivotFmts>
      <c:pivotFmt>
        <c:idx val="0"/>
        <c:spPr>
          <a:solidFill>
            <a:schemeClr val="accent1"/>
          </a:solidFill>
          <a:ln>
            <a:noFill/>
          </a:ln>
          <a:effectLst/>
          <a:sp3d/>
        </c:spPr>
        <c:marker>
          <c:symbol val="none"/>
        </c:marker>
      </c:pivotFmt>
      <c:pivotFmt>
        <c:idx val="1"/>
        <c:spPr>
          <a:solidFill>
            <a:schemeClr val="accent1"/>
          </a:solidFill>
          <a:ln>
            <a:noFill/>
          </a:ln>
          <a:effectLst/>
          <a:sp3d/>
        </c:spPr>
        <c:marker>
          <c:symbol val="none"/>
        </c:marker>
      </c:pivotFmt>
      <c:pivotFmt>
        <c:idx val="2"/>
        <c:spPr>
          <a:solidFill>
            <a:schemeClr val="accent1"/>
          </a:solidFill>
          <a:ln>
            <a:noFill/>
          </a:ln>
          <a:effectLst/>
          <a:sp3d/>
        </c:spPr>
        <c:marker>
          <c:symbol val="none"/>
        </c:marker>
      </c:pivotFmt>
      <c:pivotFmt>
        <c:idx val="3"/>
        <c:spPr>
          <a:solidFill>
            <a:schemeClr val="accent1"/>
          </a:solidFill>
          <a:ln>
            <a:noFill/>
          </a:ln>
          <a:effectLst/>
          <a:sp3d/>
        </c:spPr>
        <c:marker>
          <c:symbol val="none"/>
        </c:marker>
      </c:pivotFmt>
      <c:pivotFmt>
        <c:idx val="4"/>
        <c:spPr>
          <a:solidFill>
            <a:srgbClr val="CDC7A7"/>
          </a:solidFill>
          <a:ln>
            <a:noFill/>
          </a:ln>
          <a:effectLst/>
          <a:sp3d/>
        </c:spPr>
        <c:marker>
          <c:symbol val="none"/>
        </c:marker>
      </c:pivotFmt>
      <c:pivotFmt>
        <c:idx val="5"/>
        <c:spPr>
          <a:solidFill>
            <a:srgbClr val="3C5C4F"/>
          </a:solidFill>
          <a:ln>
            <a:noFill/>
          </a:ln>
          <a:effectLst/>
          <a:sp3d/>
        </c:spPr>
        <c:marker>
          <c:symbol val="none"/>
        </c:marker>
      </c:pivotFmt>
    </c:pivotFmts>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TABLAS!$P$15</c:f>
              <c:strCache>
                <c:ptCount val="1"/>
                <c:pt idx="0">
                  <c:v>Programada</c:v>
                </c:pt>
              </c:strCache>
            </c:strRef>
          </c:tx>
          <c:spPr>
            <a:solidFill>
              <a:srgbClr val="CDC7A7"/>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TABLAS!$P$16:$P$19</c:f>
              <c:numCache>
                <c:formatCode>0.0%</c:formatCode>
                <c:ptCount val="4"/>
                <c:pt idx="0">
                  <c:v>0.73029999999999995</c:v>
                </c:pt>
                <c:pt idx="1">
                  <c:v>0.70075415260032914</c:v>
                </c:pt>
                <c:pt idx="2">
                  <c:v>0.693822797968081</c:v>
                </c:pt>
                <c:pt idx="3">
                  <c:v>0.74612302933574137</c:v>
                </c:pt>
              </c:numCache>
            </c:numRef>
          </c:val>
          <c:extLst>
            <c:ext xmlns:c16="http://schemas.microsoft.com/office/drawing/2014/chart" uri="{C3380CC4-5D6E-409C-BE32-E72D297353CC}">
              <c16:uniqueId val="{00000000-E047-4D73-BB4C-916F598BFB54}"/>
            </c:ext>
          </c:extLst>
        </c:ser>
        <c:ser>
          <c:idx val="1"/>
          <c:order val="1"/>
          <c:tx>
            <c:strRef>
              <c:f>TABLAS!$Q$15</c:f>
              <c:strCache>
                <c:ptCount val="1"/>
                <c:pt idx="0">
                  <c:v>Realizada</c:v>
                </c:pt>
              </c:strCache>
            </c:strRef>
          </c:tx>
          <c:spPr>
            <a:solidFill>
              <a:srgbClr val="3C5C4F"/>
            </a:solidFill>
            <a:ln>
              <a:noFill/>
            </a:ln>
            <a:effectLst/>
            <a:sp3d/>
          </c:spPr>
          <c:invertIfNegative val="0"/>
          <c:cat>
            <c:strRef>
              <c:f>TABLAS!$O$16:$O$19</c:f>
              <c:strCache>
                <c:ptCount val="4"/>
                <c:pt idx="0">
                  <c:v>1er. Trimestre</c:v>
                </c:pt>
                <c:pt idx="1">
                  <c:v>2do. Trimestre</c:v>
                </c:pt>
                <c:pt idx="2">
                  <c:v>3er. Trimestre</c:v>
                </c:pt>
                <c:pt idx="3">
                  <c:v>4to. Trimestre</c:v>
                </c:pt>
              </c:strCache>
            </c:strRef>
          </c:cat>
          <c:val>
            <c:numRef>
              <c:f>TABLAS!$Q$16:$Q$19</c:f>
              <c:numCache>
                <c:formatCode>General</c:formatCode>
                <c:ptCount val="4"/>
                <c:pt idx="0">
                  <c:v>0.72548510114712383</c:v>
                </c:pt>
                <c:pt idx="1">
                  <c:v>0.74072950744849075</c:v>
                </c:pt>
                <c:pt idx="2">
                  <c:v>0.74795680631297567</c:v>
                </c:pt>
                <c:pt idx="3">
                  <c:v>0.75841810540300258</c:v>
                </c:pt>
              </c:numCache>
            </c:numRef>
          </c:val>
          <c:extLst>
            <c:ext xmlns:c16="http://schemas.microsoft.com/office/drawing/2014/chart" uri="{C3380CC4-5D6E-409C-BE32-E72D297353CC}">
              <c16:uniqueId val="{00000001-E047-4D73-BB4C-916F598BFB54}"/>
            </c:ext>
          </c:extLst>
        </c:ser>
        <c:dLbls>
          <c:showLegendKey val="0"/>
          <c:showVal val="0"/>
          <c:showCatName val="0"/>
          <c:showSerName val="0"/>
          <c:showPercent val="0"/>
          <c:showBubbleSize val="0"/>
        </c:dLbls>
        <c:gapWidth val="75"/>
        <c:gapDepth val="0"/>
        <c:shape val="box"/>
        <c:axId val="1806911343"/>
        <c:axId val="1806911759"/>
        <c:axId val="0"/>
      </c:bar3DChart>
      <c:catAx>
        <c:axId val="180691134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Periodo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es-MX"/>
          </a:p>
        </c:txPr>
        <c:crossAx val="1806911759"/>
        <c:crosses val="autoZero"/>
        <c:auto val="1"/>
        <c:lblAlgn val="ctr"/>
        <c:lblOffset val="100"/>
        <c:noMultiLvlLbl val="0"/>
      </c:catAx>
      <c:valAx>
        <c:axId val="1806911759"/>
        <c:scaling>
          <c:orientation val="minMax"/>
          <c:min val="4.0000000000000013E-4"/>
        </c:scaling>
        <c:delete val="0"/>
        <c:axPos val="l"/>
        <c:majorGridlines>
          <c:spPr>
            <a:ln w="9525" cap="flat" cmpd="sng" algn="ctr">
              <a:solidFill>
                <a:srgbClr val="CDC7A7"/>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MX"/>
            </a:p>
          </c:txPr>
        </c:title>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80691134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accent4">
          <a:lumMod val="75000"/>
        </a:schemeClr>
      </a:solidFill>
      <a:round/>
    </a:ln>
    <a:effectLst/>
  </c:spPr>
  <c:txPr>
    <a:bodyPr/>
    <a:lstStyle/>
    <a:p>
      <a:pPr>
        <a:defRPr/>
      </a:pPr>
      <a:endParaRPr lang="es-MX"/>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28575</xdr:rowOff>
    </xdr:from>
    <xdr:to>
      <xdr:col>2</xdr:col>
      <xdr:colOff>1904999</xdr:colOff>
      <xdr:row>4</xdr:row>
      <xdr:rowOff>171450</xdr:rowOff>
    </xdr:to>
    <xdr:pic>
      <xdr:nvPicPr>
        <xdr:cNvPr id="2" name="Imagen 1">
          <a:extLst>
            <a:ext uri="{FF2B5EF4-FFF2-40B4-BE49-F238E27FC236}">
              <a16:creationId xmlns:a16="http://schemas.microsoft.com/office/drawing/2014/main" id="{8E151C5A-B3F8-4A3B-A456-504275AC1388}"/>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219075"/>
          <a:ext cx="6543674" cy="714375"/>
        </a:xfrm>
        <a:prstGeom prst="rect">
          <a:avLst/>
        </a:prstGeom>
      </xdr:spPr>
    </xdr:pic>
    <xdr:clientData/>
  </xdr:twoCellAnchor>
  <xdr:twoCellAnchor editAs="absolute">
    <xdr:from>
      <xdr:col>2</xdr:col>
      <xdr:colOff>2314575</xdr:colOff>
      <xdr:row>1</xdr:row>
      <xdr:rowOff>66675</xdr:rowOff>
    </xdr:from>
    <xdr:to>
      <xdr:col>6</xdr:col>
      <xdr:colOff>1242333</xdr:colOff>
      <xdr:row>4</xdr:row>
      <xdr:rowOff>104776</xdr:rowOff>
    </xdr:to>
    <xdr:sp macro="" textlink="">
      <xdr:nvSpPr>
        <xdr:cNvPr id="3" name="Rectángulo 2">
          <a:extLst>
            <a:ext uri="{FF2B5EF4-FFF2-40B4-BE49-F238E27FC236}">
              <a16:creationId xmlns:a16="http://schemas.microsoft.com/office/drawing/2014/main" id="{C0508667-57DD-4784-A7BF-CB5EA5962832}"/>
            </a:ext>
          </a:extLst>
        </xdr:cNvPr>
        <xdr:cNvSpPr/>
      </xdr:nvSpPr>
      <xdr:spPr>
        <a:xfrm>
          <a:off x="6953250" y="257175"/>
          <a:ext cx="7277100" cy="6096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DIRECCIÓN GENERAL DE INSPECCIÓN </a:t>
          </a:r>
        </a:p>
        <a:p>
          <a:pPr>
            <a:spcAft>
              <a:spcPts val="0"/>
            </a:spcAft>
            <a:tabLst>
              <a:tab pos="2806065" algn="ctr"/>
              <a:tab pos="5612130" algn="r"/>
            </a:tabLst>
          </a:pPr>
          <a:r>
            <a:rPr lang="es-MX" sz="1600" b="1">
              <a:solidFill>
                <a:srgbClr val="595959"/>
              </a:solidFill>
              <a:effectLst/>
              <a:latin typeface="Montserrat" panose="00000500000000000000" pitchFamily="2" charset="0"/>
              <a:ea typeface="Calibri" panose="020F0502020204030204" pitchFamily="34" charset="0"/>
              <a:cs typeface="Times New Roman" panose="02020603050405020304" pitchFamily="18" charset="0"/>
            </a:rPr>
            <a:t>FITOZOOSANITARIA, DGIF</a:t>
          </a:r>
          <a:endParaRPr lang="es-MX" sz="16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6671113</xdr:colOff>
      <xdr:row>0</xdr:row>
      <xdr:rowOff>104775</xdr:rowOff>
    </xdr:from>
    <xdr:to>
      <xdr:col>1</xdr:col>
      <xdr:colOff>10487024</xdr:colOff>
      <xdr:row>4</xdr:row>
      <xdr:rowOff>122989</xdr:rowOff>
    </xdr:to>
    <xdr:sp macro="" textlink="">
      <xdr:nvSpPr>
        <xdr:cNvPr id="2" name="CuadroTexto 28">
          <a:extLst>
            <a:ext uri="{FF2B5EF4-FFF2-40B4-BE49-F238E27FC236}">
              <a16:creationId xmlns:a16="http://schemas.microsoft.com/office/drawing/2014/main" id="{00000000-0008-0000-01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1</xdr:col>
      <xdr:colOff>6505574</xdr:colOff>
      <xdr:row>4</xdr:row>
      <xdr:rowOff>161925</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6</xdr:col>
      <xdr:colOff>918013</xdr:colOff>
      <xdr:row>0</xdr:row>
      <xdr:rowOff>104775</xdr:rowOff>
    </xdr:from>
    <xdr:to>
      <xdr:col>11</xdr:col>
      <xdr:colOff>161924</xdr:colOff>
      <xdr:row>4</xdr:row>
      <xdr:rowOff>122989</xdr:rowOff>
    </xdr:to>
    <xdr:sp macro="" textlink="">
      <xdr:nvSpPr>
        <xdr:cNvPr id="2" name="CuadroTexto 28">
          <a:extLst>
            <a:ext uri="{FF2B5EF4-FFF2-40B4-BE49-F238E27FC236}">
              <a16:creationId xmlns:a16="http://schemas.microsoft.com/office/drawing/2014/main" id="{00000000-0008-0000-0200-000002000000}"/>
            </a:ext>
          </a:extLst>
        </xdr:cNvPr>
        <xdr:cNvSpPr txBox="1"/>
      </xdr:nvSpPr>
      <xdr:spPr>
        <a:xfrm>
          <a:off x="7433113" y="104775"/>
          <a:ext cx="3815911" cy="780214"/>
        </a:xfrm>
        <a:prstGeom prst="rect">
          <a:avLst/>
        </a:prstGeom>
        <a:noFill/>
      </xdr:spPr>
      <xdr:txBody>
        <a:bodyPr wrap="square" rtlCol="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MX" sz="1100" b="1">
              <a:latin typeface="Montserrat" panose="00000500000000000000" pitchFamily="2" charset="0"/>
            </a:rPr>
            <a:t>SERVICIO NACIONAL DE SANIDAD,</a:t>
          </a:r>
        </a:p>
        <a:p>
          <a:r>
            <a:rPr lang="es-MX" sz="1100" b="1">
              <a:latin typeface="Montserrat" panose="00000500000000000000" pitchFamily="2" charset="0"/>
            </a:rPr>
            <a:t>INOCUIDAD Y CALIDAD AGROALIMENTARIA </a:t>
          </a:r>
        </a:p>
        <a:p>
          <a:r>
            <a:rPr lang="es-MX" sz="1100">
              <a:latin typeface="Montserrat" panose="00000500000000000000" pitchFamily="2" charset="0"/>
            </a:rPr>
            <a:t>DIRECCIÓN GENERAL DE</a:t>
          </a:r>
        </a:p>
        <a:p>
          <a:r>
            <a:rPr lang="es-MX" sz="1100">
              <a:latin typeface="Montserrat" panose="00000500000000000000" pitchFamily="2" charset="0"/>
            </a:rPr>
            <a:t>INSPECCIÓN FITOZOOSANITARIA</a:t>
          </a:r>
        </a:p>
      </xdr:txBody>
    </xdr:sp>
    <xdr:clientData/>
  </xdr:twoCellAnchor>
  <xdr:twoCellAnchor editAs="absolute">
    <xdr:from>
      <xdr:col>0</xdr:col>
      <xdr:colOff>0</xdr:colOff>
      <xdr:row>0</xdr:row>
      <xdr:rowOff>76200</xdr:rowOff>
    </xdr:from>
    <xdr:to>
      <xdr:col>6</xdr:col>
      <xdr:colOff>752474</xdr:colOff>
      <xdr:row>4</xdr:row>
      <xdr:rowOff>161925</xdr:rowOff>
    </xdr:to>
    <xdr:pic>
      <xdr:nvPicPr>
        <xdr:cNvPr id="3" name="Imagen 2">
          <a:extLst>
            <a:ext uri="{FF2B5EF4-FFF2-40B4-BE49-F238E27FC236}">
              <a16:creationId xmlns:a16="http://schemas.microsoft.com/office/drawing/2014/main" id="{00000000-0008-0000-0200-000003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96" t="6455" r="25467" b="87597"/>
        <a:stretch/>
      </xdr:blipFill>
      <xdr:spPr>
        <a:xfrm>
          <a:off x="0" y="76200"/>
          <a:ext cx="7267574" cy="847725"/>
        </a:xfrm>
        <a:prstGeom prst="rect">
          <a:avLst/>
        </a:prstGeom>
      </xdr:spPr>
    </xdr:pic>
    <xdr:clientData/>
  </xdr:twoCellAnchor>
  <xdr:twoCellAnchor>
    <xdr:from>
      <xdr:col>3</xdr:col>
      <xdr:colOff>9525</xdr:colOff>
      <xdr:row>43</xdr:row>
      <xdr:rowOff>104774</xdr:rowOff>
    </xdr:from>
    <xdr:to>
      <xdr:col>8</xdr:col>
      <xdr:colOff>295275</xdr:colOff>
      <xdr:row>60</xdr:row>
      <xdr:rowOff>142874</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161925</xdr:colOff>
      <xdr:row>7</xdr:row>
      <xdr:rowOff>152401</xdr:rowOff>
    </xdr:from>
    <xdr:to>
      <xdr:col>13</xdr:col>
      <xdr:colOff>400050</xdr:colOff>
      <xdr:row>18</xdr:row>
      <xdr:rowOff>47625</xdr:rowOff>
    </xdr:to>
    <mc:AlternateContent xmlns:mc="http://schemas.openxmlformats.org/markup-compatibility/2006" xmlns:a14="http://schemas.microsoft.com/office/drawing/2010/main">
      <mc:Choice Requires="a14">
        <xdr:graphicFrame macro="">
          <xdr:nvGraphicFramePr>
            <xdr:cNvPr id="6" name="Nombre Indicador">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microsoft.com/office/drawing/2010/slicer">
              <sle:slicer xmlns:sle="http://schemas.microsoft.com/office/drawing/2010/slicer" name="Nombre Indicador"/>
            </a:graphicData>
          </a:graphic>
        </xdr:graphicFrame>
      </mc:Choice>
      <mc:Fallback xmlns="">
        <xdr:sp macro="" textlink="">
          <xdr:nvSpPr>
            <xdr:cNvPr id="0" name=""/>
            <xdr:cNvSpPr>
              <a:spLocks noTextEdit="1"/>
            </xdr:cNvSpPr>
          </xdr:nvSpPr>
          <xdr:spPr>
            <a:xfrm>
              <a:off x="161925" y="1828801"/>
              <a:ext cx="13220700" cy="1990724"/>
            </a:xfrm>
            <a:prstGeom prst="rect">
              <a:avLst/>
            </a:prstGeom>
            <a:solidFill>
              <a:prstClr val="white"/>
            </a:solidFill>
            <a:ln w="1">
              <a:solidFill>
                <a:prstClr val="green"/>
              </a:solidFill>
            </a:ln>
          </xdr:spPr>
          <xdr:txBody>
            <a:bodyPr vertOverflow="clip" horzOverflow="clip"/>
            <a:lstStyle/>
            <a:p>
              <a:r>
                <a:rPr lang="es-MX"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123" refreshedDate="44981.488067939812" createdVersion="6" refreshedVersion="6" minRefreshableVersion="3" recordCount="14">
  <cacheSource type="worksheet">
    <worksheetSource name="Tabla1"/>
  </cacheSource>
  <cacheFields count="19">
    <cacheField name="AÑO" numFmtId="0">
      <sharedItems containsMixedTypes="1" containsNumber="1" containsInteger="1" minValue="2022" maxValue="2022"/>
    </cacheField>
    <cacheField name="Nombre Indicador" numFmtId="0">
      <sharedItems count="14">
        <s v="C4.1 Índice de acciones estratégicas para la prevención y fortalecimiento de las actividades de sanidad (OISA y PVIF)"/>
        <s v="A4.1.4 Porcentaje de participación del personal TEA IICA en las actividades de verificación en importación comercial y turística en OISA"/>
        <s v="A4.1.5 Porcentaje de participación del personal TEA IICA en las actividades de verificación de la movilización Nacional en los PVIF"/>
        <s v="A4.1.6 Porcentaje de eficacia de las Unidades Caninas en el Programa Operativo Anual 2022 de la DGIF"/>
        <s v="C4.1 Índice de acciones estratégicas para la prevención y fortalecimiento de las actividades de sanidad (OISA)" u="1"/>
        <s v="C4.1 Índice de acciones estratégicas para la prevención y fortalecimiento de las actividades de sanidad (PVIF)" u="1"/>
        <s v="C4.1 Índice de acciones estratégica para la prevención y fortalecimiento de las actividades de sanidad (OISA)" u="1"/>
        <s v="C.4.1 Índice de acciones estratégica para la prevención y fortalecimiento de las actividades de sanidad" u="1"/>
        <s v="C4.1 Índice de acciones estratégica para la prevención y fortalecimiento de las actividades de sanidad (PVIF)" u="1"/>
        <s v=" A4.1.6 Porcentaje de eficacia de las Unidades Caninas en el Programa Operativo Anual 2022 de la DGIF" u="1"/>
        <s v="C4.1 Índice de acciones estratégica para la prevención y fortalecimiento de las actividades de sanidad" u="1"/>
        <s v="C4.1 Índice de acciones estratégica para la prevención y fortalecimiento de las actividades de sanidad (DIPAF)" u="1"/>
        <s v="A4.1.5 Porcentaje de participación del personal TEA IICA en las actividades de verificación de la movilización Nacional en los PVIF." u="1"/>
        <s v="C4.1 Índice de acciones estratégica para la prevención y fortalecimiento de las actividades de sanidad (DMN)" u="1"/>
      </sharedItems>
    </cacheField>
    <cacheField name="Método de Cálculo" numFmtId="9">
      <sharedItems count="15" longText="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ciales, de movilización nacional en los PVIF y productos  turísticos con rechazos  al periodo t / No. de cargamentos comerciales, de movilización nacional en los PVIF y productos turísticos inspeccionados al periodo t)"/>
        <s v="(Sumatoria del número de verificaciones del personal TEA IICA en las actividades de importación comercial y turística al periodo t/ Total de verificaciones en las actividades de importación comercial, turística al periodo t)*100"/>
        <s v="((Suma[(participación del personal TEA en actividades de verificación en materia de movilización nacional * Factor de ponderación) de cada PVIF])/2)*100"/>
        <s v="(Número de marcajes positivos al perido t / total de marcajes al periodo t)*100"/>
        <s v="(Número de marcajes positivos/ total de marcajes)*100" u="1"/>
        <s v="(Suma del Número  de verificaciones del personal TEA IICA en las actividades de importación comercial y turística/  Total de verificaciones  en las actividades de importación comercial, turística)*100" u="1"/>
        <s v="(Suma del Número  de verificaciones del personal TEA IICA y de movilización nacional en los PVIF/  Total de verificaciones  en las actividades de importación comercial, turística y de movilización nacional )*100" u="1"/>
        <s v="(Suma del Número  de verificaciones del personal TEA IICA en las actividades de importación comercial y turística/  Total de verificaciones  en las actividades de importación comercial, turística)*101" u="1"/>
        <s v="(Suma del Número  de verificaciones del personal TEA IICA en las actividades de importación comercial y turística/  Total de verificaciones  en las actividades de importación comercial, turística)*102" u="1"/>
        <s v="(Suma del Número  de verificaciones del personal TEA IICAa y de movilización nacional en los PVIF/  Total de verificaciones  en las actividades de importación comercial, turística y de movilización nacional )*100" u="1"/>
        <s v="(Suma del NÚmero  de verificaciones del personal TEA IICAa y de movilización nacional en los PVIF/  Total de verificaciones  en las actividades de importación comercial, turística y de movilización nacional )*101" u="1"/>
        <s v="(Suma del Número  de verificaciones del personal TEA IICA en las actividades de importación comercial y turística/  Total de verificaciones  en las actividades de importación comercial, turística)*103" u="1"/>
        <s v="(Suma del NÚmero  de verificaciones del personal TEA IICAa y de movilización nacional en los PVIF/  Total de verificaciones  en las actividades de importación comercial, turística y de movilización nacional )*102" u="1"/>
        <s v="(Suma del NÚmero  de verificaciones del personal TEA IICAa y de movilización nacional en los PVIF/  Total de verificaciones  en las actividades de importación comercial, turística y de movilización nacional )*103" u="1"/>
        <s v="(((0.33)* (Número de entradas de moscas del Mediterráneo atendidas al periodo t / Número de entradas de moscas del Mediterráneo presentadas al periodo t))+((0.33)* (Número de técnicas diagnósticas de plagas y enfermedades, derivadas de la notificación, realizadas en tiempo al periodo t / Número de técnicas diagnósticas de plagas y enfermedades realizadas a las muestras derivadas de la notificación al periodo t))+ ((0.34)*No. de cargamentos comericales, de movilización nacional en los PVIF y productos  turísticos con rechazos  al periodo t / No. de cargamentos comerciales, de movilización nacional en los PVIF y productos turísticos inspeccionados al periodo t)" u="1"/>
      </sharedItems>
    </cacheField>
    <cacheField name="Sentido del Indicador" numFmtId="9">
      <sharedItems/>
    </cacheField>
    <cacheField name="Periodo" numFmtId="164">
      <sharedItems count="6">
        <s v="1er. Semestre"/>
        <s v="2do. Semestre"/>
        <s v="1er. Trimestre"/>
        <s v="2do. Trimestre"/>
        <s v="3er. Trimestre"/>
        <s v="4to. Trimestre"/>
      </sharedItems>
    </cacheField>
    <cacheField name="Meta Programada" numFmtId="10">
      <sharedItems containsSemiMixedTypes="0" containsString="0" containsNumber="1" minValue="2.3999999999999998E-3" maxValue="0.93024512364245449"/>
    </cacheField>
    <cacheField name="Numerador Programado" numFmtId="0">
      <sharedItems containsMixedTypes="1" containsNumber="1" containsInteger="1" minValue="37800" maxValue="9326849"/>
    </cacheField>
    <cacheField name="Denominador Programado" numFmtId="0">
      <sharedItems containsMixedTypes="1" containsNumber="1" containsInteger="1" minValue="55523" maxValue="15390000"/>
    </cacheField>
    <cacheField name="Período " numFmtId="3">
      <sharedItems/>
    </cacheField>
    <cacheField name="Avance Meta" numFmtId="0">
      <sharedItems containsSemiMixedTypes="0" containsString="0" containsNumber="1" minValue="2.3230805738128093E-3" maxValue="0.91550012725884444"/>
    </cacheField>
    <cacheField name="Avance Numerador" numFmtId="0">
      <sharedItems containsBlank="1" containsMixedTypes="1" containsNumber="1" containsInteger="1" minValue="16388" maxValue="13310463"/>
    </cacheField>
    <cacheField name="Avance Denominador" numFmtId="0">
      <sharedItems containsBlank="1" containsMixedTypes="1" containsNumber="1" containsInteger="1" minValue="43795" maxValue="17550297"/>
    </cacheField>
    <cacheField name=" Cumplimiento" numFmtId="0">
      <sharedItems containsString="0" containsBlank="1" containsNumber="1" minValue="91.93" maxValue="99.35"/>
    </cacheField>
    <cacheField name="Causa" numFmtId="0">
      <sharedItems containsBlank="1" longText="1"/>
    </cacheField>
    <cacheField name="Efecto" numFmtId="0">
      <sharedItems containsBlank="1" longText="1"/>
    </cacheField>
    <cacheField name="Estado" numFmtId="3">
      <sharedItems containsNonDate="0" containsString="0" containsBlank="1"/>
    </cacheField>
    <cacheField name="Avance Estado" numFmtId="3">
      <sharedItems containsNonDate="0" containsString="0" containsBlank="1"/>
    </cacheField>
    <cacheField name="Programado" numFmtId="1">
      <sharedItems count="6">
        <s v="DIPAF/DMN"/>
        <s v="DIPAF"/>
        <s v="DPIF"/>
        <s v="DPIF-DMN"/>
        <s v="DEC"/>
        <s v="DMN" u="1"/>
      </sharedItems>
    </cacheField>
    <cacheField name="Avance" numFmtId="1">
      <sharedItems containsBlank="1"/>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4">
  <r>
    <n v="2022"/>
    <x v="0"/>
    <x v="0"/>
    <s v="Descendente"/>
    <x v="0"/>
    <n v="3.1610437241068861E-3"/>
    <n v="39535"/>
    <n v="12506945"/>
    <s v="Junio"/>
    <n v="2.3230805738128093E-3"/>
    <n v="16388"/>
    <n v="7054426"/>
    <m/>
    <m/>
    <m/>
    <m/>
    <m/>
    <x v="0"/>
    <s v="C4.1 Índice de acciones estratégica para la prevención y fortalecimiento de las actividades de sanidad (OISA)"/>
  </r>
  <r>
    <n v="2022"/>
    <x v="0"/>
    <x v="0"/>
    <s v="Descendente"/>
    <x v="1"/>
    <n v="2.3999999999999998E-3"/>
    <n v="37800"/>
    <n v="15390000"/>
    <s v="Diciembre"/>
    <n v="2.3417618858672159E-3"/>
    <n v="30347"/>
    <n v="12959046"/>
    <m/>
    <m/>
    <m/>
    <m/>
    <m/>
    <x v="1"/>
    <s v="C4.1 Índice de acciones estratégica para la prevención y fortalecimiento de las actividades de sanidad (OISA)"/>
  </r>
  <r>
    <n v="2022"/>
    <x v="1"/>
    <x v="1"/>
    <s v="Ascendente"/>
    <x v="2"/>
    <n v="0.73029999999999995"/>
    <n v="945530"/>
    <n v="1294798"/>
    <s v="Marzo"/>
    <n v="0.72548510114712383"/>
    <n v="1708722"/>
    <n v="2355282"/>
    <n v="99.35"/>
    <s v="Se entrega la información parcial del indicador ya que solo se cuenta con los datos de los meses de enero y febrero, ya que al momento de la solicitud del reporte aun no se cuenta con los registro del mes de marzo. Con los datos ingresados se cumple la meta de manera parcial."/>
    <s v="El comportamiento de la meta hasta el momento se manteniendo favorable, auque no podemos tomar esta información como cierta hasta tener los datos completos."/>
    <m/>
    <m/>
    <x v="2"/>
    <m/>
  </r>
  <r>
    <s v="."/>
    <x v="1"/>
    <x v="1"/>
    <s v="Ascendente"/>
    <x v="3"/>
    <n v="0.70075415260032914"/>
    <n v="2384405"/>
    <n v="3402627"/>
    <s v="Junio"/>
    <n v="0.74072950744849075"/>
    <n v="5031020"/>
    <n v="6791980"/>
    <m/>
    <m/>
    <m/>
    <m/>
    <m/>
    <x v="2"/>
    <m/>
  </r>
  <r>
    <n v="2022"/>
    <x v="1"/>
    <x v="1"/>
    <s v="Ascendente"/>
    <x v="4"/>
    <n v="0.693822797968081"/>
    <n v="3823280"/>
    <n v="5510456"/>
    <s v="Septiembre"/>
    <n v="0.74795680631297567"/>
    <n v="8381319"/>
    <n v="11205619"/>
    <m/>
    <m/>
    <m/>
    <m/>
    <m/>
    <x v="2"/>
    <m/>
  </r>
  <r>
    <n v="2022"/>
    <x v="1"/>
    <x v="1"/>
    <s v="Ascendente"/>
    <x v="5"/>
    <n v="0.74612302933574137"/>
    <n v="9326849"/>
    <n v="12500417"/>
    <s v="Diciembre"/>
    <n v="0.75841810540300258"/>
    <n v="13310463"/>
    <n v="17550297"/>
    <m/>
    <m/>
    <m/>
    <m/>
    <m/>
    <x v="2"/>
    <m/>
  </r>
  <r>
    <n v="2022"/>
    <x v="2"/>
    <x v="2"/>
    <s v="Ascendente"/>
    <x v="2"/>
    <n v="0.64180000000000004"/>
    <s v="NA"/>
    <s v="NA"/>
    <s v="Marzo"/>
    <n v="0.59001860122842098"/>
    <s v="N.A."/>
    <s v="N.A."/>
    <n v="91.93"/>
    <s v="El comportamiento de la meta está por debajo de lo programado, esto debido a lo siguiente:_x000a_- El flujo de vehículos comerciales y turísticos con respecto al 2021 tuvo un incremento por los cambios en el semáforo epidemiológico (cambio a verde) y otras medidas establecidas por la Secretaría de Salud en relación a la pandemia por COVID, con lo que se registró un mayor aforo vehicular en los Puntos de Verificación e Inspección Federal (PVIF), incermentando el numero de vehículos inspeccionados, por lo que no es una variable que se pueda determinar previamente y afecta en la obtención del valor - del indicador._x000a_- La implementación del Dispositivo Nacional de Emergencia para controlar y erradicar el brote de Mosca del Mediterráneo Ceratitis capitata en Colima, donde se habilitaron Sitios de Inspección Federal para reforzar las medidas de control y vigilancia fitosanitaria de productos hospedantes de la plaga, estando 22 elementos del personal TEA realizando actividades de verificación en dichos sitios, lo que representó una disminución del 10.6% de la plantilla que deberían estar en los PVIF, lo que provoca que la participación TEA se vea reducida._x000a_- Renuncia de 8 personas con categoría TEA de la plantilla de los PVIF que corresponde a una disminución del 5.7% de la plantilla, afectando de igual forma el valor de indicador y que es una variable que no se puede incluir en el cálculo del indicador, por lo que también termina siendo una variable de afectación y que se encuentra fuera de nuestras posibilidades de estimar previamente."/>
    <s v="A pesar de encontrarse por debajo del valor programado, se sigue manteniendo el valor del indicador en semáforo verde (semáforo verde diferencia menor a 10 puntos), ya que la diferencia es 5.2 puntos entre lo programado y realizado; además, la participación del personal TEA sigue siendo de suma importancia para la operación de los PVIF, ya que se cuantifica en promedio un 50% de participación en las actividades de verificación del sitio de inspección (verificaciones a vehículos comerciales y turísticos), por lo que el efecto es positivo, ya que con su ayuda se contribuye a reducir el riesgo de diseminación de plagas y enfermedades y también a mantener los estatus sanitarios."/>
    <m/>
    <m/>
    <x v="3"/>
    <m/>
  </r>
  <r>
    <n v="2022"/>
    <x v="2"/>
    <x v="2"/>
    <s v="Ascendente"/>
    <x v="3"/>
    <n v="0.6"/>
    <s v="NA"/>
    <s v="NA"/>
    <s v="Junio"/>
    <n v="0.57640000000000002"/>
    <m/>
    <m/>
    <m/>
    <m/>
    <m/>
    <m/>
    <m/>
    <x v="3"/>
    <m/>
  </r>
  <r>
    <n v="2022"/>
    <x v="2"/>
    <x v="2"/>
    <s v="Ascendente"/>
    <x v="4"/>
    <n v="0.62250000000000005"/>
    <s v="NA"/>
    <s v="NA"/>
    <s v="Septiembre"/>
    <n v="0.626"/>
    <m/>
    <m/>
    <m/>
    <m/>
    <m/>
    <m/>
    <m/>
    <x v="3"/>
    <m/>
  </r>
  <r>
    <n v="2022"/>
    <x v="2"/>
    <x v="2"/>
    <s v="Ascendente"/>
    <x v="5"/>
    <n v="0.61080000000000001"/>
    <s v="NA"/>
    <s v="NA"/>
    <s v="Diciembre"/>
    <n v="0.6714"/>
    <m/>
    <m/>
    <m/>
    <m/>
    <m/>
    <m/>
    <m/>
    <x v="3"/>
    <m/>
  </r>
  <r>
    <n v="2022"/>
    <x v="3"/>
    <x v="3"/>
    <s v="Ascendente"/>
    <x v="2"/>
    <n v="0.93024512364245449"/>
    <n v="51650"/>
    <n v="55523"/>
    <s v="Marzo"/>
    <n v="0.91309510218061418"/>
    <n v="39989"/>
    <n v="43795"/>
    <n v="97.98"/>
    <s v="La meta obtenida es menor a la programada en 1.7% debido a que el número de marcajes se encuentra afectado por la disminución del movimiento de pasajeros y tránsito de vehículos por las restricciones de la pandemia (covid 19). Sin embargo nos encontramos en semaforo verde._x000a_La meta programada se calculó con base en datos de años anteriores, por lo que es una variable que no se puede predecir, ya que depende del tránsito de pasajeros nacionales e internacionales._x000a_Se reportan diferencias en la información debido a cambios de adscripción de binomios,  4 bajas de caninos por enfermedad y muerte y  3 con baja actividad._x000a_La Información  que se reporta es del 1o de enero al 25 de marzo 2022._x000a__x000a_ "/>
    <s v="Se reflejan menos marcajes positivos de los esperados por la reducción de pasajeros en los puntos de ingreso y movilización nacional, así como una menor cantidad de unidades caninas en operación."/>
    <m/>
    <m/>
    <x v="4"/>
    <m/>
  </r>
  <r>
    <n v="2022"/>
    <x v="3"/>
    <x v="3"/>
    <s v="Ascendente"/>
    <x v="3"/>
    <n v="0.93024512364245449"/>
    <n v="103300"/>
    <n v="111046"/>
    <s v="Junio"/>
    <n v="0.91217345985972076"/>
    <n v="84013"/>
    <n v="92102"/>
    <m/>
    <m/>
    <m/>
    <m/>
    <m/>
    <x v="4"/>
    <m/>
  </r>
  <r>
    <n v="2022"/>
    <x v="3"/>
    <x v="3"/>
    <s v="Ascendente"/>
    <x v="4"/>
    <n v="0.93023953893258093"/>
    <n v="154950"/>
    <n v="166570"/>
    <s v="Septiembre"/>
    <n v="0.91550012725884444"/>
    <n v="140283"/>
    <n v="153231"/>
    <m/>
    <m/>
    <m/>
    <m/>
    <m/>
    <x v="4"/>
    <m/>
  </r>
  <r>
    <n v="2022"/>
    <x v="3"/>
    <x v="3"/>
    <s v="Ascendente"/>
    <x v="5"/>
    <n v="0.92754354051474164"/>
    <n v="206000"/>
    <n v="222092"/>
    <s v="Diciembre"/>
    <n v="0.91451619051249311"/>
    <n v="191935"/>
    <n v="209876"/>
    <m/>
    <m/>
    <m/>
    <m/>
    <m/>
    <x v="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O15:Q19" firstHeaderRow="0" firstDataRow="1" firstDataCol="1"/>
  <pivotFields count="19">
    <pivotField showAll="0"/>
    <pivotField showAll="0">
      <items count="15">
        <item h="1" m="1" x="9"/>
        <item x="1"/>
        <item h="1" x="2"/>
        <item h="1" m="1" x="12"/>
        <item h="1" x="3"/>
        <item h="1" m="1" x="7"/>
        <item h="1" m="1" x="10"/>
        <item h="1" m="1" x="11"/>
        <item h="1" m="1" x="13"/>
        <item h="1" m="1" x="6"/>
        <item h="1" m="1" x="8"/>
        <item h="1" x="0"/>
        <item h="1" m="1" x="4"/>
        <item h="1" m="1" x="5"/>
        <item t="default"/>
      </items>
    </pivotField>
    <pivotField showAll="0"/>
    <pivotField showAll="0"/>
    <pivotField axis="axisRow" showAll="0">
      <items count="7">
        <item x="2"/>
        <item x="3"/>
        <item x="4"/>
        <item x="5"/>
        <item x="0"/>
        <item x="1"/>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showAll="0"/>
    <pivotField showAll="0"/>
  </pivotFields>
  <rowFields count="1">
    <field x="4"/>
  </rowFields>
  <rowItems count="4">
    <i>
      <x/>
    </i>
    <i>
      <x v="1"/>
    </i>
    <i>
      <x v="2"/>
    </i>
    <i>
      <x v="3"/>
    </i>
  </rowItems>
  <colFields count="1">
    <field x="-2"/>
  </colFields>
  <colItems count="2">
    <i>
      <x/>
    </i>
    <i i="1">
      <x v="1"/>
    </i>
  </colItems>
  <dataFields count="2">
    <dataField name="Programada" fld="5" baseField="0" baseItem="0" numFmtId="167"/>
    <dataField name="Realizada" fld="9" baseField="0" baseItem="0"/>
  </dataFields>
  <formats count="1">
    <format dxfId="4">
      <pivotArea outline="0" collapsedLevelsAreSubtotals="1" fieldPosition="0">
        <references count="1">
          <reference field="4294967294" count="1" selected="0">
            <x v="0"/>
          </reference>
        </references>
      </pivotArea>
    </format>
  </formats>
  <chartFormats count="2">
    <chartFormat chart="2" format="4" series="1">
      <pivotArea type="data" outline="0" fieldPosition="0">
        <references count="1">
          <reference field="4294967294" count="1" selected="0">
            <x v="0"/>
          </reference>
        </references>
      </pivotArea>
    </chartFormat>
    <chartFormat chart="2" format="5"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B15:B17" firstHeaderRow="1" firstDataRow="1" firstDataCol="1"/>
  <pivotFields count="19">
    <pivotField showAll="0"/>
    <pivotField showAll="0">
      <items count="15">
        <item h="1" m="1" x="9"/>
        <item x="1"/>
        <item h="1" x="2"/>
        <item h="1" m="1" x="12"/>
        <item h="1" x="3"/>
        <item h="1" m="1" x="7"/>
        <item h="1" m="1" x="10"/>
        <item h="1" m="1" x="11"/>
        <item h="1" m="1" x="13"/>
        <item h="1" m="1" x="6"/>
        <item h="1" m="1" x="8"/>
        <item h="1" x="0"/>
        <item h="1" m="1" x="4"/>
        <item h="1" m="1" x="5"/>
        <item t="default"/>
      </items>
    </pivotField>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showAll="0"/>
    <pivotField showAll="0"/>
  </pivotFields>
  <rowFields count="1">
    <field x="2"/>
  </rowFields>
  <rowItems count="2">
    <i>
      <x v="12"/>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9" cacheId="6"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chartFormat="3">
  <location ref="V15:X16" firstHeaderRow="0" firstDataRow="1" firstDataCol="1" rowPageCount="1" colPageCount="1"/>
  <pivotFields count="19">
    <pivotField showAll="0"/>
    <pivotField showAll="0"/>
    <pivotField showAll="0"/>
    <pivotField showAll="0"/>
    <pivotField axis="axisRow" showAll="0">
      <items count="7">
        <item x="0"/>
        <item x="2"/>
        <item x="1"/>
        <item x="3"/>
        <item x="4"/>
        <item x="5"/>
        <item t="default"/>
      </items>
    </pivotField>
    <pivotField dataField="1" showAll="0"/>
    <pivotField numFmtId="165" showAll="0"/>
    <pivotField numFmtId="165" showAll="0"/>
    <pivotField showAll="0"/>
    <pivotField dataField="1" showAll="0"/>
    <pivotField numFmtId="165" showAll="0"/>
    <pivotField numFmtId="165" showAll="0"/>
    <pivotField showAll="0"/>
    <pivotField showAll="0"/>
    <pivotField showAll="0"/>
    <pivotField showAll="0"/>
    <pivotField showAll="0"/>
    <pivotField axis="axisPage" multipleItemSelectionAllowed="1" showAll="0">
      <items count="7">
        <item h="1" x="4"/>
        <item h="1" x="1"/>
        <item m="1" x="5"/>
        <item h="1" x="2"/>
        <item h="1" x="3"/>
        <item x="0"/>
        <item t="default"/>
      </items>
    </pivotField>
    <pivotField showAll="0"/>
  </pivotFields>
  <rowFields count="1">
    <field x="4"/>
  </rowFields>
  <rowItems count="1">
    <i>
      <x/>
    </i>
  </rowItems>
  <colFields count="1">
    <field x="-2"/>
  </colFields>
  <colItems count="2">
    <i>
      <x/>
    </i>
    <i i="1">
      <x v="1"/>
    </i>
  </colItems>
  <pageFields count="1">
    <pageField fld="17" hier="-1"/>
  </pageFields>
  <dataFields count="2">
    <dataField name="Programada" fld="5" baseField="0" baseItem="0"/>
    <dataField name="Realizada" fld="9" baseField="0" baseItem="0"/>
  </dataFields>
  <chartFormats count="2">
    <chartFormat chart="1" format="2" series="1">
      <pivotArea type="data" outline="0" fieldPosition="0">
        <references count="1">
          <reference field="4294967294" count="1" selected="0">
            <x v="0"/>
          </reference>
        </references>
      </pivotArea>
    </chartFormat>
    <chartFormat chart="1"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0" cacheId="6"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Z15:Z17" firstHeaderRow="1" firstDataRow="1" firstDataCol="1" rowPageCount="1" colPageCount="1"/>
  <pivotFields count="19">
    <pivotField showAll="0"/>
    <pivotField showAll="0"/>
    <pivotField axis="axisRow" showAll="0">
      <items count="16">
        <item m="1" x="14"/>
        <item m="1" x="4"/>
        <item m="1" x="5"/>
        <item m="1" x="7"/>
        <item m="1" x="8"/>
        <item m="1" x="11"/>
        <item m="1" x="9"/>
        <item m="1" x="10"/>
        <item m="1" x="12"/>
        <item m="1" x="13"/>
        <item m="1" x="6"/>
        <item x="0"/>
        <item x="1"/>
        <item x="2"/>
        <item x="3"/>
        <item t="default"/>
      </items>
    </pivotField>
    <pivotField showAll="0"/>
    <pivotField showAll="0"/>
    <pivotField showAll="0"/>
    <pivotField numFmtId="165" showAll="0"/>
    <pivotField numFmtId="165" showAll="0"/>
    <pivotField showAll="0"/>
    <pivotField showAll="0"/>
    <pivotField numFmtId="165" showAll="0"/>
    <pivotField numFmtId="165" showAll="0"/>
    <pivotField showAll="0"/>
    <pivotField showAll="0"/>
    <pivotField showAll="0"/>
    <pivotField showAll="0"/>
    <pivotField showAll="0"/>
    <pivotField axis="axisPage" multipleItemSelectionAllowed="1" showAll="0">
      <items count="7">
        <item h="1" x="4"/>
        <item x="1"/>
        <item m="1" x="5"/>
        <item h="1" x="2"/>
        <item h="1" x="3"/>
        <item h="1" x="0"/>
        <item t="default"/>
      </items>
    </pivotField>
    <pivotField showAll="0"/>
  </pivotFields>
  <rowFields count="1">
    <field x="2"/>
  </rowFields>
  <rowItems count="2">
    <i>
      <x v="11"/>
    </i>
    <i t="grand">
      <x/>
    </i>
  </rowItems>
  <colItems count="1">
    <i/>
  </colItems>
  <pageFields count="1">
    <pageField fld="17"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Dinámica3" cacheId="6" dataOnRows="1" applyNumberFormats="0" applyBorderFormats="0" applyFontFormats="0" applyPatternFormats="0" applyAlignmentFormats="0" applyWidthHeightFormats="1" dataCaption="Valores" updatedVersion="6" minRefreshableVersion="3" useAutoFormatting="1" rowGrandTotals="0" colGrandTotals="0" itemPrintTitles="1" createdVersion="6" indent="0" outline="1" outlineData="1" multipleFieldFilters="0">
  <location ref="F15:J19" firstHeaderRow="1" firstDataRow="2" firstDataCol="1"/>
  <pivotFields count="19">
    <pivotField showAll="0"/>
    <pivotField showAll="0">
      <items count="15">
        <item h="1" m="1" x="9"/>
        <item x="1"/>
        <item h="1" x="2"/>
        <item h="1" m="1" x="12"/>
        <item h="1" x="3"/>
        <item h="1" m="1" x="7"/>
        <item h="1" m="1" x="10"/>
        <item h="1" m="1" x="11"/>
        <item h="1" m="1" x="13"/>
        <item h="1" m="1" x="6"/>
        <item h="1" m="1" x="8"/>
        <item h="1" x="0"/>
        <item h="1" m="1" x="4"/>
        <item h="1" m="1" x="5"/>
        <item t="default"/>
      </items>
    </pivotField>
    <pivotField showAll="0"/>
    <pivotField showAll="0"/>
    <pivotField axis="axisCol" showAll="0">
      <items count="7">
        <item x="2"/>
        <item x="3"/>
        <item x="4"/>
        <item x="5"/>
        <item x="0"/>
        <item x="1"/>
        <item t="default"/>
      </items>
    </pivotField>
    <pivotField showAll="0"/>
    <pivotField numFmtId="165" showAll="0"/>
    <pivotField numFmtId="165" showAll="0"/>
    <pivotField showAll="0"/>
    <pivotField dataField="1" showAll="0"/>
    <pivotField dataField="1" numFmtId="165" showAll="0"/>
    <pivotField dataField="1" numFmtId="165" showAll="0"/>
    <pivotField showAll="0"/>
    <pivotField showAll="0"/>
    <pivotField showAll="0"/>
    <pivotField showAll="0"/>
    <pivotField showAll="0"/>
    <pivotField showAll="0"/>
    <pivotField showAll="0"/>
  </pivotFields>
  <rowFields count="1">
    <field x="-2"/>
  </rowFields>
  <rowItems count="3">
    <i>
      <x/>
    </i>
    <i i="1">
      <x v="1"/>
    </i>
    <i i="2">
      <x v="2"/>
    </i>
  </rowItems>
  <colFields count="1">
    <field x="4"/>
  </colFields>
  <colItems count="4">
    <i>
      <x/>
    </i>
    <i>
      <x v="1"/>
    </i>
    <i>
      <x v="2"/>
    </i>
    <i>
      <x v="3"/>
    </i>
  </colItems>
  <dataFields count="3">
    <dataField name="Numerador" fld="10" baseField="4" baseItem="3"/>
    <dataField name="Denominador" fld="11" baseField="4" baseItem="3"/>
    <dataField name="Meta" fld="9" baseField="4" baseItem="3"/>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Nombre_Indicador" sourceName="Nombre Indicador">
  <pivotTables>
    <pivotTable tabId="2" name="TablaDinámica4"/>
    <pivotTable tabId="2" name="TablaDinámica2"/>
    <pivotTable tabId="2" name="TablaDinámica3"/>
  </pivotTables>
  <data>
    <tabular pivotCacheId="1">
      <items count="14">
        <i x="1" s="1"/>
        <i x="2"/>
        <i x="3"/>
        <i x="0"/>
        <i x="9" nd="1"/>
        <i x="12" nd="1"/>
        <i x="7" nd="1"/>
        <i x="10" nd="1"/>
        <i x="11" nd="1"/>
        <i x="13" nd="1"/>
        <i x="6" nd="1"/>
        <i x="8" nd="1"/>
        <i x="4" nd="1"/>
        <i x="5"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ombre Indicador" cache="SegmentaciónDeDatos_Nombre_Indicador" caption="SELECCIONE EL INDICADOR" style="SlicerStyleLight3" rowHeight="241300"/>
</slicers>
</file>

<file path=xl/tables/table1.xml><?xml version="1.0" encoding="utf-8"?>
<table xmlns="http://schemas.openxmlformats.org/spreadsheetml/2006/main" id="1" name="Tabla1" displayName="Tabla1" ref="A13:S27" totalsRowShown="0" dataDxfId="28" headerRowBorderDxfId="29" totalsRowBorderDxfId="27">
  <tableColumns count="19">
    <tableColumn id="1" name="AÑO" dataDxfId="26"/>
    <tableColumn id="2" name="Nombre Indicador" dataDxfId="25"/>
    <tableColumn id="3" name="Método de Cálculo" dataDxfId="24" dataCellStyle="Porcentaje"/>
    <tableColumn id="4" name="Sentido del Indicador" dataDxfId="23" dataCellStyle="Porcentaje"/>
    <tableColumn id="5" name="Periodo" dataDxfId="22"/>
    <tableColumn id="6" name="Meta Programada" dataDxfId="21"/>
    <tableColumn id="7" name="Numerador Programado" dataDxfId="20" dataCellStyle="Millares"/>
    <tableColumn id="8" name="Denominador Programado" dataDxfId="19" dataCellStyle="Millares"/>
    <tableColumn id="9" name="Período " dataDxfId="18"/>
    <tableColumn id="10" name="Avance Meta" dataDxfId="17" dataCellStyle="Porcentaje"/>
    <tableColumn id="11" name="Avance Numerador" dataDxfId="16" dataCellStyle="Millares"/>
    <tableColumn id="12" name="Avance Denominador" dataDxfId="15" dataCellStyle="Millares"/>
    <tableColumn id="13" name=" Cumplimiento" dataDxfId="14"/>
    <tableColumn id="14" name="Causa" dataDxfId="13"/>
    <tableColumn id="15" name="Efecto" dataDxfId="12"/>
    <tableColumn id="16" name="Estado" dataDxfId="11"/>
    <tableColumn id="17" name="Avance Estado" dataDxfId="10"/>
    <tableColumn id="18" name="Programado" dataDxfId="9" dataCellStyle="Millares"/>
    <tableColumn id="19" name="Avance" dataDxfId="8" dataCellStyle="Millares"/>
  </tableColumns>
  <tableStyleInfo name="TableStyleMedium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drawing" Target="../drawings/drawing2.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AV27"/>
  <sheetViews>
    <sheetView showGridLines="0" topLeftCell="D4" zoomScale="90" zoomScaleNormal="90" workbookViewId="0">
      <selection activeCell="L16" sqref="L16"/>
    </sheetView>
  </sheetViews>
  <sheetFormatPr baseColWidth="10" defaultRowHeight="15"/>
  <cols>
    <col min="1" max="1" width="11.5703125" customWidth="1"/>
    <col min="2" max="2" width="58" style="3" customWidth="1"/>
    <col min="3" max="3" width="68.5703125" style="3" customWidth="1"/>
    <col min="4" max="4" width="22.28515625" customWidth="1"/>
    <col min="5" max="5" width="12.7109375" bestFit="1" customWidth="1"/>
    <col min="6" max="6" width="21.5703125" bestFit="1" customWidth="1"/>
    <col min="7" max="7" width="27.7109375" bestFit="1" customWidth="1"/>
    <col min="8" max="8" width="29.85546875" bestFit="1" customWidth="1"/>
    <col min="9" max="9" width="13.140625" bestFit="1" customWidth="1"/>
    <col min="10" max="10" width="17" bestFit="1" customWidth="1"/>
    <col min="11" max="11" width="23" bestFit="1" customWidth="1"/>
    <col min="12" max="12" width="25.140625" bestFit="1" customWidth="1"/>
    <col min="13" max="13" width="19.140625" bestFit="1" customWidth="1"/>
    <col min="14" max="14" width="10.85546875" style="3" bestFit="1" customWidth="1"/>
    <col min="15" max="15" width="11.42578125" style="3" bestFit="1" customWidth="1"/>
    <col min="16" max="16" width="11.5703125" bestFit="1" customWidth="1"/>
    <col min="17" max="17" width="14.28515625" style="4" bestFit="1" customWidth="1"/>
    <col min="18" max="18" width="16.7109375" style="5" bestFit="1" customWidth="1"/>
    <col min="19" max="19" width="12.140625" style="5" bestFit="1" customWidth="1"/>
  </cols>
  <sheetData>
    <row r="1" spans="1:48">
      <c r="A1" s="1"/>
      <c r="B1" s="2"/>
      <c r="C1" s="2"/>
      <c r="D1" s="1"/>
      <c r="E1" s="1"/>
      <c r="F1" s="1"/>
      <c r="G1" s="1"/>
      <c r="H1" s="1"/>
      <c r="I1" s="1"/>
      <c r="J1" s="1"/>
      <c r="K1" s="1"/>
      <c r="L1" s="1"/>
      <c r="M1" s="1"/>
      <c r="N1" s="2"/>
    </row>
    <row r="2" spans="1:48">
      <c r="A2" s="1"/>
      <c r="B2" s="2"/>
      <c r="C2" s="2"/>
      <c r="D2" s="1"/>
      <c r="E2" s="1"/>
      <c r="F2" s="1"/>
      <c r="G2" s="1"/>
      <c r="H2" s="1"/>
      <c r="I2" s="1"/>
      <c r="J2" s="1"/>
      <c r="L2" s="1"/>
      <c r="M2" s="1"/>
      <c r="N2" s="2"/>
    </row>
    <row r="3" spans="1:48">
      <c r="A3" s="1"/>
      <c r="B3" s="2"/>
      <c r="C3" s="2"/>
      <c r="D3" s="1"/>
      <c r="E3" s="1"/>
      <c r="F3" s="1"/>
      <c r="G3" s="1"/>
      <c r="H3" s="1"/>
      <c r="I3" s="1"/>
      <c r="J3" s="1"/>
      <c r="L3" s="1"/>
      <c r="M3" s="1"/>
      <c r="N3" s="2"/>
    </row>
    <row r="4" spans="1:48">
      <c r="A4" s="1"/>
      <c r="B4" s="2"/>
      <c r="C4" s="2"/>
      <c r="D4" s="1"/>
      <c r="E4" s="1"/>
      <c r="F4" s="1"/>
      <c r="G4" s="1"/>
      <c r="H4" s="1"/>
      <c r="I4" s="1"/>
      <c r="J4" s="1"/>
      <c r="K4" s="1"/>
      <c r="L4" s="1"/>
      <c r="M4" s="1"/>
      <c r="N4" s="2"/>
    </row>
    <row r="5" spans="1:48">
      <c r="A5" s="1"/>
      <c r="B5" s="2"/>
      <c r="C5" s="2"/>
      <c r="D5" s="1"/>
      <c r="E5" s="1"/>
      <c r="F5" s="1"/>
      <c r="G5" s="1"/>
      <c r="H5" s="1"/>
      <c r="I5" s="1"/>
      <c r="J5" s="1"/>
      <c r="K5" s="1"/>
      <c r="L5" s="1"/>
      <c r="M5" s="1"/>
      <c r="N5" s="2"/>
    </row>
    <row r="6" spans="1:48">
      <c r="A6" s="1"/>
      <c r="B6" s="2"/>
      <c r="C6" s="2"/>
      <c r="D6" s="1"/>
      <c r="E6" s="1"/>
      <c r="F6" s="1"/>
      <c r="G6" s="1"/>
      <c r="H6" s="1"/>
      <c r="I6" s="1"/>
      <c r="J6" s="1"/>
      <c r="K6" s="1"/>
      <c r="L6" s="1"/>
      <c r="M6" s="1"/>
      <c r="N6" s="2"/>
    </row>
    <row r="7" spans="1:48" ht="24">
      <c r="A7" s="6"/>
      <c r="B7" s="7"/>
      <c r="C7" s="7"/>
      <c r="D7" s="8"/>
      <c r="E7" s="8"/>
      <c r="F7" s="8"/>
      <c r="G7" s="8"/>
      <c r="H7" s="8"/>
      <c r="I7" s="8"/>
      <c r="J7" s="8"/>
      <c r="K7" s="8"/>
      <c r="L7" s="8"/>
      <c r="M7" s="8"/>
      <c r="N7" s="7"/>
      <c r="O7" s="7"/>
      <c r="P7" s="8"/>
      <c r="Q7" s="9"/>
      <c r="R7" s="10"/>
      <c r="S7" s="10"/>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row>
    <row r="8" spans="1:48">
      <c r="A8" s="11"/>
      <c r="B8" s="12"/>
      <c r="C8" s="12"/>
      <c r="D8" s="11"/>
      <c r="E8" s="11"/>
      <c r="F8" s="11"/>
      <c r="G8" s="11"/>
      <c r="H8" s="11"/>
      <c r="I8" s="11"/>
      <c r="J8" s="11"/>
      <c r="K8" s="11"/>
      <c r="L8" s="11"/>
      <c r="M8" s="11"/>
      <c r="N8" s="12"/>
      <c r="O8" s="12"/>
      <c r="P8" s="11"/>
      <c r="Q8" s="13"/>
      <c r="R8" s="14"/>
      <c r="S8" s="14"/>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row>
    <row r="12" spans="1:48">
      <c r="B12" s="2"/>
      <c r="C12" s="2"/>
      <c r="D12" s="1"/>
      <c r="E12" s="94" t="s">
        <v>0</v>
      </c>
      <c r="F12" s="94"/>
      <c r="G12" s="94"/>
      <c r="H12" s="94"/>
      <c r="I12" s="95" t="s">
        <v>1</v>
      </c>
      <c r="J12" s="95"/>
      <c r="K12" s="95"/>
      <c r="L12" s="95"/>
      <c r="M12" s="15" t="s">
        <v>2</v>
      </c>
      <c r="N12" s="96" t="s">
        <v>3</v>
      </c>
      <c r="O12" s="96"/>
    </row>
    <row r="13" spans="1:48">
      <c r="A13" s="16" t="s">
        <v>4</v>
      </c>
      <c r="B13" s="17" t="s">
        <v>5</v>
      </c>
      <c r="C13" s="18" t="s">
        <v>6</v>
      </c>
      <c r="D13" s="19" t="s">
        <v>7</v>
      </c>
      <c r="E13" s="19" t="s">
        <v>8</v>
      </c>
      <c r="F13" s="19" t="s">
        <v>9</v>
      </c>
      <c r="G13" s="19" t="s">
        <v>10</v>
      </c>
      <c r="H13" s="19" t="s">
        <v>11</v>
      </c>
      <c r="I13" s="19" t="s">
        <v>12</v>
      </c>
      <c r="J13" s="19" t="s">
        <v>13</v>
      </c>
      <c r="K13" s="19" t="s">
        <v>14</v>
      </c>
      <c r="L13" s="19" t="s">
        <v>15</v>
      </c>
      <c r="M13" s="19" t="s">
        <v>16</v>
      </c>
      <c r="N13" s="18" t="s">
        <v>17</v>
      </c>
      <c r="O13" s="20" t="s">
        <v>18</v>
      </c>
      <c r="P13" s="21" t="s">
        <v>19</v>
      </c>
      <c r="Q13" s="22" t="s">
        <v>20</v>
      </c>
      <c r="R13" s="23" t="s">
        <v>21</v>
      </c>
      <c r="S13" s="23" t="s">
        <v>22</v>
      </c>
    </row>
    <row r="14" spans="1:48" s="36" customFormat="1" ht="114.75">
      <c r="A14" s="24">
        <v>2022</v>
      </c>
      <c r="B14" s="79" t="s">
        <v>63</v>
      </c>
      <c r="C14" s="26" t="s">
        <v>65</v>
      </c>
      <c r="D14" s="27" t="s">
        <v>35</v>
      </c>
      <c r="E14" s="28" t="s">
        <v>24</v>
      </c>
      <c r="F14" s="39">
        <f>Tabla1[[#This Row],[Numerador Programado]]/Tabla1[[#This Row],[Denominador Programado]]</f>
        <v>3.1610437241068861E-3</v>
      </c>
      <c r="G14" s="87">
        <v>39535</v>
      </c>
      <c r="H14" s="87">
        <f>12506945</f>
        <v>12506945</v>
      </c>
      <c r="I14" s="29" t="s">
        <v>25</v>
      </c>
      <c r="J14" s="57">
        <f>Tabla1[[#This Row],[Avance Numerador]]/Tabla1[[#This Row],[Avance Denominador]]</f>
        <v>2.3230805738128093E-3</v>
      </c>
      <c r="K14" s="56">
        <v>16388</v>
      </c>
      <c r="L14" s="56">
        <v>7054426</v>
      </c>
      <c r="M14" s="30"/>
      <c r="N14" s="31"/>
      <c r="O14" s="32"/>
      <c r="P14" s="33"/>
      <c r="Q14" s="34"/>
      <c r="R14" s="35" t="s">
        <v>70</v>
      </c>
      <c r="S14" s="35" t="s">
        <v>53</v>
      </c>
    </row>
    <row r="15" spans="1:48" s="36" customFormat="1" ht="121.5" customHeight="1">
      <c r="A15" s="24">
        <v>2022</v>
      </c>
      <c r="B15" s="79" t="s">
        <v>64</v>
      </c>
      <c r="C15" s="26" t="s">
        <v>65</v>
      </c>
      <c r="D15" s="27" t="s">
        <v>35</v>
      </c>
      <c r="E15" s="28" t="s">
        <v>26</v>
      </c>
      <c r="F15" s="39">
        <v>2.3999999999999998E-3</v>
      </c>
      <c r="G15" s="87">
        <v>37800</v>
      </c>
      <c r="H15" s="87">
        <v>15390000</v>
      </c>
      <c r="I15" s="29" t="s">
        <v>27</v>
      </c>
      <c r="J15" s="57">
        <f>Tabla1[[#This Row],[Avance Numerador]]/Tabla1[[#This Row],[Avance Denominador]]</f>
        <v>2.3417618858672159E-3</v>
      </c>
      <c r="K15" s="56">
        <v>30347</v>
      </c>
      <c r="L15" s="56">
        <v>12959046</v>
      </c>
      <c r="M15" s="30"/>
      <c r="N15" s="31"/>
      <c r="O15" s="32"/>
      <c r="P15" s="33"/>
      <c r="Q15" s="34"/>
      <c r="R15" s="35" t="s">
        <v>34</v>
      </c>
      <c r="S15" s="35" t="s">
        <v>53</v>
      </c>
    </row>
    <row r="16" spans="1:48" s="36" customFormat="1" ht="48" customHeight="1">
      <c r="A16" s="24">
        <v>2022</v>
      </c>
      <c r="B16" s="79" t="s">
        <v>36</v>
      </c>
      <c r="C16" s="26" t="s">
        <v>67</v>
      </c>
      <c r="D16" s="37" t="s">
        <v>23</v>
      </c>
      <c r="E16" s="38" t="s">
        <v>28</v>
      </c>
      <c r="F16" s="39">
        <v>0.73029999999999995</v>
      </c>
      <c r="G16" s="45">
        <v>945530</v>
      </c>
      <c r="H16" s="45">
        <v>1294798</v>
      </c>
      <c r="I16" s="40" t="s">
        <v>29</v>
      </c>
      <c r="J16" s="88">
        <f>+K16/L16</f>
        <v>0.72548510114712383</v>
      </c>
      <c r="K16" s="86">
        <v>1708722</v>
      </c>
      <c r="L16" s="86">
        <v>2355282</v>
      </c>
      <c r="M16" s="85">
        <v>99.35</v>
      </c>
      <c r="N16" s="40" t="s">
        <v>58</v>
      </c>
      <c r="O16" s="40" t="s">
        <v>59</v>
      </c>
      <c r="P16" s="42"/>
      <c r="Q16" s="43"/>
      <c r="R16" s="44" t="s">
        <v>37</v>
      </c>
      <c r="S16" s="44"/>
    </row>
    <row r="17" spans="1:19" s="36" customFormat="1" ht="45">
      <c r="A17" s="93" t="s">
        <v>72</v>
      </c>
      <c r="B17" s="25" t="s">
        <v>36</v>
      </c>
      <c r="C17" s="26" t="s">
        <v>67</v>
      </c>
      <c r="D17" s="37" t="s">
        <v>23</v>
      </c>
      <c r="E17" s="38" t="s">
        <v>30</v>
      </c>
      <c r="F17" s="39">
        <f>Tabla1[[#This Row],[Numerador Programado]]/Tabla1[[#This Row],[Denominador Programado]]</f>
        <v>0.70075415260032914</v>
      </c>
      <c r="G17" s="45">
        <f>G16+1438875</f>
        <v>2384405</v>
      </c>
      <c r="H17" s="45">
        <f>H16+2107829</f>
        <v>3402627</v>
      </c>
      <c r="I17" s="40" t="s">
        <v>25</v>
      </c>
      <c r="J17" s="57">
        <f>Tabla1[[#This Row],[Avance Numerador]]/Tabla1[[#This Row],[Avance Denominador]]</f>
        <v>0.74072950744849075</v>
      </c>
      <c r="K17" s="56">
        <v>5031020</v>
      </c>
      <c r="L17" s="56">
        <v>6791980</v>
      </c>
      <c r="M17" s="41"/>
      <c r="N17" s="31"/>
      <c r="O17" s="32"/>
      <c r="P17" s="42"/>
      <c r="Q17" s="43"/>
      <c r="R17" s="44" t="s">
        <v>37</v>
      </c>
      <c r="S17" s="44"/>
    </row>
    <row r="18" spans="1:19" s="36" customFormat="1" ht="45">
      <c r="A18" s="24">
        <v>2022</v>
      </c>
      <c r="B18" s="25" t="s">
        <v>36</v>
      </c>
      <c r="C18" s="26" t="s">
        <v>67</v>
      </c>
      <c r="D18" s="37" t="s">
        <v>23</v>
      </c>
      <c r="E18" s="38" t="s">
        <v>31</v>
      </c>
      <c r="F18" s="39">
        <f>Tabla1[[#This Row],[Numerador Programado]]/Tabla1[[#This Row],[Denominador Programado]]</f>
        <v>0.693822797968081</v>
      </c>
      <c r="G18" s="45">
        <f>G17+1438875</f>
        <v>3823280</v>
      </c>
      <c r="H18" s="45">
        <f>H17+2107829</f>
        <v>5510456</v>
      </c>
      <c r="I18" s="40" t="s">
        <v>32</v>
      </c>
      <c r="J18" s="57">
        <f>Tabla1[[#This Row],[Avance Numerador]]/Tabla1[[#This Row],[Avance Denominador]]</f>
        <v>0.74795680631297567</v>
      </c>
      <c r="K18" s="56">
        <v>8381319</v>
      </c>
      <c r="L18" s="56">
        <v>11205619</v>
      </c>
      <c r="M18" s="41"/>
      <c r="N18" s="31"/>
      <c r="O18" s="32"/>
      <c r="P18" s="42"/>
      <c r="Q18" s="43"/>
      <c r="R18" s="44" t="s">
        <v>37</v>
      </c>
      <c r="S18" s="44"/>
    </row>
    <row r="19" spans="1:19" s="36" customFormat="1" ht="45">
      <c r="A19" s="24">
        <v>2022</v>
      </c>
      <c r="B19" s="25" t="s">
        <v>36</v>
      </c>
      <c r="C19" s="26" t="s">
        <v>67</v>
      </c>
      <c r="D19" s="37" t="s">
        <v>23</v>
      </c>
      <c r="E19" s="38" t="s">
        <v>33</v>
      </c>
      <c r="F19" s="39">
        <f>Tabla1[[#This Row],[Numerador Programado]]/Tabla1[[#This Row],[Denominador Programado]]</f>
        <v>0.74612302933574137</v>
      </c>
      <c r="G19" s="45">
        <v>9326849</v>
      </c>
      <c r="H19" s="45">
        <v>12500417</v>
      </c>
      <c r="I19" s="40" t="s">
        <v>27</v>
      </c>
      <c r="J19" s="57">
        <f>Tabla1[[#This Row],[Avance Numerador]]/Tabla1[[#This Row],[Avance Denominador]]</f>
        <v>0.75841810540300258</v>
      </c>
      <c r="K19" s="56">
        <v>13310463</v>
      </c>
      <c r="L19" s="56">
        <v>17550297</v>
      </c>
      <c r="M19" s="41"/>
      <c r="N19" s="31"/>
      <c r="O19" s="32"/>
      <c r="P19" s="42"/>
      <c r="Q19" s="43"/>
      <c r="R19" s="44" t="s">
        <v>37</v>
      </c>
      <c r="S19" s="44"/>
    </row>
    <row r="20" spans="1:19" s="36" customFormat="1" ht="46.5" customHeight="1">
      <c r="A20" s="24">
        <v>2022</v>
      </c>
      <c r="B20" s="25" t="s">
        <v>54</v>
      </c>
      <c r="C20" s="26" t="s">
        <v>68</v>
      </c>
      <c r="D20" s="37" t="s">
        <v>23</v>
      </c>
      <c r="E20" s="38" t="s">
        <v>28</v>
      </c>
      <c r="F20" s="39">
        <v>0.64180000000000004</v>
      </c>
      <c r="G20" s="45" t="s">
        <v>62</v>
      </c>
      <c r="H20" s="45" t="s">
        <v>62</v>
      </c>
      <c r="I20" s="40" t="s">
        <v>29</v>
      </c>
      <c r="J20" s="90">
        <v>0.59001860122842098</v>
      </c>
      <c r="K20" s="41" t="s">
        <v>55</v>
      </c>
      <c r="L20" s="41" t="s">
        <v>55</v>
      </c>
      <c r="M20" s="85">
        <v>91.93</v>
      </c>
      <c r="N20" s="82" t="s">
        <v>56</v>
      </c>
      <c r="O20" s="42" t="s">
        <v>57</v>
      </c>
      <c r="P20" s="42"/>
      <c r="Q20" s="43"/>
      <c r="R20" s="44" t="s">
        <v>38</v>
      </c>
      <c r="S20" s="44"/>
    </row>
    <row r="21" spans="1:19" s="36" customFormat="1" ht="45">
      <c r="A21" s="24">
        <v>2022</v>
      </c>
      <c r="B21" s="25" t="s">
        <v>54</v>
      </c>
      <c r="C21" s="26" t="s">
        <v>68</v>
      </c>
      <c r="D21" s="37" t="s">
        <v>23</v>
      </c>
      <c r="E21" s="38" t="s">
        <v>30</v>
      </c>
      <c r="F21" s="39">
        <v>0.6</v>
      </c>
      <c r="G21" s="45" t="s">
        <v>62</v>
      </c>
      <c r="H21" s="45" t="s">
        <v>62</v>
      </c>
      <c r="I21" s="40" t="s">
        <v>25</v>
      </c>
      <c r="J21" s="57">
        <v>0.57640000000000002</v>
      </c>
      <c r="K21" s="56"/>
      <c r="L21" s="56"/>
      <c r="M21" s="41"/>
      <c r="N21" s="31"/>
      <c r="O21" s="32"/>
      <c r="P21" s="42"/>
      <c r="Q21" s="43"/>
      <c r="R21" s="44" t="s">
        <v>38</v>
      </c>
      <c r="S21" s="44"/>
    </row>
    <row r="22" spans="1:19" s="36" customFormat="1" ht="45">
      <c r="A22" s="24">
        <v>2022</v>
      </c>
      <c r="B22" s="25" t="s">
        <v>54</v>
      </c>
      <c r="C22" s="26" t="s">
        <v>68</v>
      </c>
      <c r="D22" s="37" t="s">
        <v>23</v>
      </c>
      <c r="E22" s="38" t="s">
        <v>31</v>
      </c>
      <c r="F22" s="39">
        <v>0.62250000000000005</v>
      </c>
      <c r="G22" s="45" t="s">
        <v>62</v>
      </c>
      <c r="H22" s="45" t="s">
        <v>62</v>
      </c>
      <c r="I22" s="40" t="s">
        <v>32</v>
      </c>
      <c r="J22" s="57">
        <v>0.626</v>
      </c>
      <c r="K22" s="56"/>
      <c r="L22" s="56"/>
      <c r="M22" s="41"/>
      <c r="N22" s="31"/>
      <c r="O22" s="32"/>
      <c r="P22" s="42"/>
      <c r="Q22" s="43"/>
      <c r="R22" s="44" t="s">
        <v>38</v>
      </c>
      <c r="S22" s="44"/>
    </row>
    <row r="23" spans="1:19" s="36" customFormat="1" ht="45.75" thickBot="1">
      <c r="A23" s="24">
        <v>2022</v>
      </c>
      <c r="B23" s="25" t="s">
        <v>54</v>
      </c>
      <c r="C23" s="26" t="s">
        <v>68</v>
      </c>
      <c r="D23" s="37" t="s">
        <v>23</v>
      </c>
      <c r="E23" s="38" t="s">
        <v>33</v>
      </c>
      <c r="F23" s="39">
        <v>0.61080000000000001</v>
      </c>
      <c r="G23" s="45" t="s">
        <v>62</v>
      </c>
      <c r="H23" s="45" t="s">
        <v>62</v>
      </c>
      <c r="I23" s="40" t="s">
        <v>27</v>
      </c>
      <c r="J23" s="57">
        <v>0.6714</v>
      </c>
      <c r="K23" s="56"/>
      <c r="L23" s="56"/>
      <c r="M23" s="41"/>
      <c r="N23" s="31"/>
      <c r="O23" s="32"/>
      <c r="P23" s="42"/>
      <c r="Q23" s="43"/>
      <c r="R23" s="44" t="s">
        <v>38</v>
      </c>
      <c r="S23" s="44"/>
    </row>
    <row r="24" spans="1:19" s="36" customFormat="1" ht="41.25" customHeight="1">
      <c r="A24" s="24">
        <v>2022</v>
      </c>
      <c r="B24" s="25" t="s">
        <v>40</v>
      </c>
      <c r="C24" s="26" t="s">
        <v>69</v>
      </c>
      <c r="D24" s="37" t="s">
        <v>23</v>
      </c>
      <c r="E24" s="38" t="s">
        <v>28</v>
      </c>
      <c r="F24" s="39">
        <f>Tabla1[[#This Row],[Numerador Programado]]/Tabla1[[#This Row],[Denominador Programado]]</f>
        <v>0.93024512364245449</v>
      </c>
      <c r="G24" s="45">
        <v>51650</v>
      </c>
      <c r="H24" s="45">
        <f>55523</f>
        <v>55523</v>
      </c>
      <c r="I24" s="40" t="s">
        <v>29</v>
      </c>
      <c r="J24" s="91">
        <f>Tabla1[[#This Row],[Avance Numerador]]/Tabla1[[#This Row],[Avance Denominador]]</f>
        <v>0.91309510218061418</v>
      </c>
      <c r="K24" s="83">
        <v>39989</v>
      </c>
      <c r="L24" s="83">
        <v>43795</v>
      </c>
      <c r="M24" s="85">
        <v>97.98</v>
      </c>
      <c r="N24" s="84" t="s">
        <v>60</v>
      </c>
      <c r="O24" s="84" t="s">
        <v>61</v>
      </c>
      <c r="P24" s="42"/>
      <c r="Q24" s="43"/>
      <c r="R24" s="44" t="s">
        <v>39</v>
      </c>
      <c r="S24" s="44"/>
    </row>
    <row r="25" spans="1:19" s="36" customFormat="1" ht="30">
      <c r="A25" s="24">
        <v>2022</v>
      </c>
      <c r="B25" s="25" t="s">
        <v>40</v>
      </c>
      <c r="C25" s="26" t="s">
        <v>69</v>
      </c>
      <c r="D25" s="27" t="s">
        <v>23</v>
      </c>
      <c r="E25" s="38" t="s">
        <v>30</v>
      </c>
      <c r="F25" s="39">
        <f>Tabla1[[#This Row],[Numerador Programado]]/Tabla1[[#This Row],[Denominador Programado]]</f>
        <v>0.93024512364245449</v>
      </c>
      <c r="G25" s="45">
        <f>G24+51650</f>
        <v>103300</v>
      </c>
      <c r="H25" s="45">
        <f>H24+55523</f>
        <v>111046</v>
      </c>
      <c r="I25" s="29" t="s">
        <v>25</v>
      </c>
      <c r="J25" s="57">
        <f>Tabla1[[#This Row],[Avance Numerador]]/Tabla1[[#This Row],[Avance Denominador]]</f>
        <v>0.91217345985972076</v>
      </c>
      <c r="K25" s="56">
        <v>84013</v>
      </c>
      <c r="L25" s="56">
        <v>92102</v>
      </c>
      <c r="M25" s="30"/>
      <c r="N25" s="31"/>
      <c r="O25" s="32"/>
      <c r="P25" s="33"/>
      <c r="Q25" s="34"/>
      <c r="R25" s="35" t="s">
        <v>39</v>
      </c>
      <c r="S25" s="35"/>
    </row>
    <row r="26" spans="1:19" s="36" customFormat="1" ht="30">
      <c r="A26" s="24">
        <v>2022</v>
      </c>
      <c r="B26" s="25" t="s">
        <v>40</v>
      </c>
      <c r="C26" s="26" t="s">
        <v>69</v>
      </c>
      <c r="D26" s="27" t="s">
        <v>23</v>
      </c>
      <c r="E26" s="38" t="s">
        <v>31</v>
      </c>
      <c r="F26" s="39">
        <f>Tabla1[[#This Row],[Numerador Programado]]/Tabla1[[#This Row],[Denominador Programado]]</f>
        <v>0.93023953893258093</v>
      </c>
      <c r="G26" s="45">
        <f>G25+51650</f>
        <v>154950</v>
      </c>
      <c r="H26" s="45">
        <f>H25+55524</f>
        <v>166570</v>
      </c>
      <c r="I26" s="40" t="s">
        <v>32</v>
      </c>
      <c r="J26" s="57">
        <f>Tabla1[[#This Row],[Avance Numerador]]/Tabla1[[#This Row],[Avance Denominador]]</f>
        <v>0.91550012725884444</v>
      </c>
      <c r="K26" s="56">
        <v>140283</v>
      </c>
      <c r="L26" s="56">
        <v>153231</v>
      </c>
      <c r="M26" s="41"/>
      <c r="N26" s="31"/>
      <c r="O26" s="32"/>
      <c r="P26" s="42"/>
      <c r="Q26" s="43"/>
      <c r="R26" s="44" t="s">
        <v>39</v>
      </c>
      <c r="S26" s="44"/>
    </row>
    <row r="27" spans="1:19" s="36" customFormat="1" ht="33.75" customHeight="1">
      <c r="A27" s="24">
        <v>2022</v>
      </c>
      <c r="B27" s="25" t="s">
        <v>40</v>
      </c>
      <c r="C27" s="26" t="s">
        <v>69</v>
      </c>
      <c r="D27" s="27" t="s">
        <v>23</v>
      </c>
      <c r="E27" s="38" t="s">
        <v>33</v>
      </c>
      <c r="F27" s="39">
        <f>Tabla1[[#This Row],[Numerador Programado]]/Tabla1[[#This Row],[Denominador Programado]]</f>
        <v>0.92754354051474164</v>
      </c>
      <c r="G27" s="45">
        <v>206000</v>
      </c>
      <c r="H27" s="45">
        <v>222092</v>
      </c>
      <c r="I27" s="40" t="s">
        <v>27</v>
      </c>
      <c r="J27" s="57">
        <f>Tabla1[[#This Row],[Avance Numerador]]/Tabla1[[#This Row],[Avance Denominador]]</f>
        <v>0.91451619051249311</v>
      </c>
      <c r="K27" s="56">
        <v>191935</v>
      </c>
      <c r="L27" s="56">
        <v>209876</v>
      </c>
      <c r="M27" s="41"/>
      <c r="N27" s="31"/>
      <c r="O27" s="32"/>
      <c r="P27" s="42"/>
      <c r="Q27" s="43"/>
      <c r="R27" s="44" t="s">
        <v>39</v>
      </c>
      <c r="S27" s="44"/>
    </row>
  </sheetData>
  <sheetProtection algorithmName="SHA-512" hashValue="ESm8MN8EMag2IxBLu7TEqGNgR1P1mKoOm5wxojm0Pjxr1D4BY1Z9nD2neGlACqTh+9Os9chsnZKhRn50KptJRA==" saltValue="TznbhPYSy0SItgbmv0CWEA==" spinCount="100000" sheet="1" objects="1" scenarios="1"/>
  <mergeCells count="3">
    <mergeCell ref="E12:H12"/>
    <mergeCell ref="I12:L12"/>
    <mergeCell ref="N12:O12"/>
  </mergeCells>
  <pageMargins left="0.7" right="0.7" top="0.75" bottom="0.75" header="0.3" footer="0.3"/>
  <pageSetup orientation="portrait" verticalDpi="597"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31"/>
  <sheetViews>
    <sheetView showGridLines="0" topLeftCell="D7" workbookViewId="0">
      <selection activeCell="H35" sqref="H35"/>
    </sheetView>
  </sheetViews>
  <sheetFormatPr baseColWidth="10" defaultRowHeight="15"/>
  <cols>
    <col min="2" max="2" width="202.85546875" customWidth="1"/>
    <col min="3" max="3" width="12.140625" customWidth="1"/>
    <col min="4" max="4" width="9.42578125" customWidth="1"/>
    <col min="6" max="6" width="13.140625" customWidth="1"/>
    <col min="7" max="7" width="22.42578125" customWidth="1"/>
    <col min="8" max="8" width="13.85546875" customWidth="1"/>
    <col min="9" max="10" width="13.42578125" customWidth="1"/>
    <col min="11" max="11" width="13.28515625" customWidth="1"/>
    <col min="12" max="12" width="13.7109375" customWidth="1"/>
    <col min="13" max="13" width="12.5703125" bestFit="1" customWidth="1"/>
    <col min="15" max="15" width="17.5703125" bestFit="1" customWidth="1"/>
    <col min="16" max="16" width="11.5703125" bestFit="1" customWidth="1"/>
    <col min="17" max="17" width="12" customWidth="1"/>
    <col min="19" max="19" width="3.28515625" customWidth="1"/>
    <col min="22" max="22" width="17.5703125" bestFit="1" customWidth="1"/>
    <col min="23" max="23" width="13.85546875" customWidth="1"/>
    <col min="24" max="24" width="12" customWidth="1"/>
    <col min="26" max="26" width="255.7109375" customWidth="1"/>
    <col min="27" max="27" width="8.5703125" customWidth="1"/>
  </cols>
  <sheetData>
    <row r="1" spans="1:53">
      <c r="A1" s="1"/>
      <c r="B1" s="1"/>
      <c r="C1" s="1"/>
      <c r="D1" s="1"/>
      <c r="E1" s="1"/>
      <c r="F1" s="1"/>
      <c r="G1" s="1"/>
      <c r="H1" s="1"/>
      <c r="I1" s="1"/>
      <c r="J1" s="46"/>
      <c r="K1" s="1"/>
      <c r="L1" s="1"/>
      <c r="M1" s="1"/>
      <c r="N1" s="1"/>
      <c r="O1" s="1"/>
      <c r="P1" s="1"/>
      <c r="Q1" s="1"/>
      <c r="R1" s="1"/>
    </row>
    <row r="2" spans="1:53">
      <c r="A2" s="1"/>
      <c r="B2" s="1"/>
      <c r="C2" s="1"/>
      <c r="D2" s="1"/>
      <c r="E2" s="1"/>
      <c r="F2" s="1"/>
      <c r="G2" s="1"/>
      <c r="H2" s="1"/>
      <c r="I2" s="1"/>
      <c r="J2" s="46"/>
      <c r="K2" s="1"/>
      <c r="L2" s="1"/>
      <c r="M2" s="1"/>
      <c r="N2" s="1"/>
      <c r="O2" s="1"/>
      <c r="P2" s="1"/>
      <c r="Q2" s="1"/>
      <c r="R2" s="1"/>
    </row>
    <row r="3" spans="1:53">
      <c r="A3" s="1"/>
      <c r="B3" s="1"/>
      <c r="C3" s="1"/>
      <c r="D3" s="1"/>
      <c r="E3" s="1"/>
      <c r="F3" s="1"/>
      <c r="G3" s="1"/>
      <c r="H3" s="1"/>
      <c r="I3" s="1"/>
      <c r="J3" s="46"/>
      <c r="K3" s="1"/>
      <c r="L3" s="1"/>
      <c r="M3" s="1"/>
      <c r="N3" s="1"/>
      <c r="O3" s="1"/>
      <c r="P3" s="1"/>
      <c r="Q3" s="1"/>
      <c r="R3" s="1"/>
    </row>
    <row r="4" spans="1:53">
      <c r="A4" s="1"/>
      <c r="B4" s="1"/>
      <c r="C4" s="1"/>
      <c r="D4" s="1"/>
      <c r="E4" s="1"/>
      <c r="F4" s="1"/>
      <c r="G4" s="1"/>
      <c r="H4" s="1"/>
      <c r="I4" s="1"/>
      <c r="J4" s="46"/>
      <c r="K4" s="1"/>
      <c r="L4" s="1"/>
      <c r="M4" s="1"/>
      <c r="N4" s="1"/>
      <c r="O4" s="1"/>
      <c r="P4" s="1"/>
      <c r="Q4" s="1"/>
      <c r="R4" s="1"/>
    </row>
    <row r="5" spans="1:53" ht="19.5" customHeight="1">
      <c r="A5" s="1"/>
      <c r="B5" s="1"/>
      <c r="C5" s="1"/>
      <c r="D5" s="1"/>
      <c r="E5" s="1"/>
      <c r="F5" s="1"/>
      <c r="G5" s="1"/>
      <c r="H5" s="1"/>
      <c r="I5" s="1"/>
      <c r="J5" s="46"/>
      <c r="K5" s="1"/>
      <c r="L5" s="1"/>
      <c r="M5" s="1"/>
      <c r="N5" s="1"/>
      <c r="O5" s="1"/>
      <c r="P5" s="1"/>
      <c r="Q5" s="1"/>
      <c r="R5" s="1"/>
    </row>
    <row r="6" spans="1:53" ht="37.5" customHeight="1">
      <c r="A6" s="47"/>
      <c r="B6" s="48"/>
      <c r="C6" s="48"/>
      <c r="D6" s="48"/>
      <c r="E6" s="47"/>
      <c r="F6" s="47"/>
      <c r="G6" s="47"/>
      <c r="H6" s="47"/>
      <c r="I6" s="47"/>
      <c r="J6" s="49"/>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row>
    <row r="7" spans="1:53" ht="15" customHeight="1">
      <c r="A7" s="50"/>
      <c r="B7" s="50"/>
      <c r="C7" s="50"/>
      <c r="D7" s="50"/>
      <c r="E7" s="50"/>
      <c r="F7" s="50"/>
      <c r="G7" s="50"/>
      <c r="H7" s="50"/>
      <c r="I7" s="50"/>
      <c r="J7" s="51"/>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row>
    <row r="8" spans="1:53">
      <c r="S8" s="50"/>
    </row>
    <row r="9" spans="1:53">
      <c r="S9" s="50"/>
    </row>
    <row r="10" spans="1:53">
      <c r="S10" s="50"/>
    </row>
    <row r="11" spans="1:53">
      <c r="S11" s="50"/>
    </row>
    <row r="12" spans="1:53">
      <c r="S12" s="50"/>
    </row>
    <row r="13" spans="1:53">
      <c r="S13" s="50"/>
      <c r="V13" s="69" t="s">
        <v>21</v>
      </c>
      <c r="W13" t="s">
        <v>70</v>
      </c>
      <c r="Z13" s="69" t="s">
        <v>21</v>
      </c>
      <c r="AA13" t="s">
        <v>34</v>
      </c>
    </row>
    <row r="14" spans="1:53">
      <c r="S14" s="50"/>
    </row>
    <row r="15" spans="1:53">
      <c r="B15" s="69" t="s">
        <v>45</v>
      </c>
      <c r="C15" s="69"/>
      <c r="D15" s="69"/>
      <c r="G15" s="69" t="s">
        <v>50</v>
      </c>
      <c r="O15" s="69" t="s">
        <v>45</v>
      </c>
      <c r="P15" t="s">
        <v>52</v>
      </c>
      <c r="Q15" t="s">
        <v>51</v>
      </c>
      <c r="S15" s="50"/>
      <c r="V15" s="69" t="s">
        <v>45</v>
      </c>
      <c r="W15" t="s">
        <v>52</v>
      </c>
      <c r="X15" t="s">
        <v>51</v>
      </c>
      <c r="Z15" s="69" t="s">
        <v>45</v>
      </c>
    </row>
    <row r="16" spans="1:53">
      <c r="B16" s="70" t="s">
        <v>67</v>
      </c>
      <c r="C16" s="70"/>
      <c r="D16" s="70"/>
      <c r="F16" s="69" t="s">
        <v>43</v>
      </c>
      <c r="G16" t="s">
        <v>28</v>
      </c>
      <c r="H16" t="s">
        <v>30</v>
      </c>
      <c r="I16" t="s">
        <v>31</v>
      </c>
      <c r="J16" t="s">
        <v>33</v>
      </c>
      <c r="O16" s="70" t="s">
        <v>28</v>
      </c>
      <c r="P16" s="81">
        <v>0.73029999999999995</v>
      </c>
      <c r="Q16" s="71">
        <v>0.72548510114712383</v>
      </c>
      <c r="S16" s="50"/>
      <c r="V16" s="70" t="s">
        <v>24</v>
      </c>
      <c r="W16" s="71">
        <v>3.1610437241068861E-3</v>
      </c>
      <c r="X16" s="71">
        <v>2.3230805738128093E-3</v>
      </c>
      <c r="Z16" s="70" t="s">
        <v>66</v>
      </c>
    </row>
    <row r="17" spans="2:26">
      <c r="B17" s="70" t="s">
        <v>46</v>
      </c>
      <c r="C17" s="70"/>
      <c r="D17" s="70"/>
      <c r="F17" s="70" t="s">
        <v>47</v>
      </c>
      <c r="G17" s="72">
        <v>1708722</v>
      </c>
      <c r="H17" s="72">
        <v>5031020</v>
      </c>
      <c r="I17" s="72">
        <v>8381319</v>
      </c>
      <c r="J17" s="72">
        <v>13310463</v>
      </c>
      <c r="O17" s="70" t="s">
        <v>30</v>
      </c>
      <c r="P17" s="81">
        <v>0.70075415260032914</v>
      </c>
      <c r="Q17" s="71">
        <v>0.74072950744849075</v>
      </c>
      <c r="S17" s="50"/>
      <c r="Z17" s="70" t="s">
        <v>46</v>
      </c>
    </row>
    <row r="18" spans="2:26">
      <c r="F18" s="70" t="s">
        <v>48</v>
      </c>
      <c r="G18" s="72">
        <v>2355282</v>
      </c>
      <c r="H18" s="72">
        <v>6791980</v>
      </c>
      <c r="I18" s="72">
        <v>11205619</v>
      </c>
      <c r="J18" s="72">
        <v>17550297</v>
      </c>
      <c r="O18" s="70" t="s">
        <v>31</v>
      </c>
      <c r="P18" s="81">
        <v>0.693822797968081</v>
      </c>
      <c r="Q18" s="71">
        <v>0.74795680631297567</v>
      </c>
      <c r="S18" s="50"/>
    </row>
    <row r="19" spans="2:26">
      <c r="F19" s="70" t="s">
        <v>49</v>
      </c>
      <c r="G19" s="72">
        <v>0.72548510114712383</v>
      </c>
      <c r="H19" s="72">
        <v>0.74072950744849075</v>
      </c>
      <c r="I19" s="72">
        <v>0.74795680631297567</v>
      </c>
      <c r="J19" s="72">
        <v>0.75841810540300258</v>
      </c>
      <c r="O19" s="70" t="s">
        <v>33</v>
      </c>
      <c r="P19" s="81">
        <v>0.74612302933574137</v>
      </c>
      <c r="Q19" s="71">
        <v>0.75841810540300258</v>
      </c>
      <c r="S19" s="50"/>
    </row>
    <row r="20" spans="2:26">
      <c r="S20" s="50"/>
    </row>
    <row r="21" spans="2:26">
      <c r="S21" s="50"/>
    </row>
    <row r="22" spans="2:26">
      <c r="S22" s="50"/>
    </row>
    <row r="23" spans="2:26">
      <c r="S23" s="50"/>
    </row>
    <row r="24" spans="2:26">
      <c r="S24" s="50"/>
    </row>
    <row r="25" spans="2:26">
      <c r="S25" s="50"/>
    </row>
    <row r="26" spans="2:26">
      <c r="S26" s="50"/>
    </row>
    <row r="27" spans="2:26">
      <c r="S27" s="50"/>
    </row>
    <row r="28" spans="2:26">
      <c r="S28" s="50"/>
    </row>
    <row r="29" spans="2:26">
      <c r="S29" s="50"/>
    </row>
    <row r="30" spans="2:26">
      <c r="S30" s="50"/>
    </row>
    <row r="31" spans="2:26">
      <c r="S31" s="50"/>
    </row>
    <row r="32" spans="2:26">
      <c r="S32" s="50"/>
    </row>
    <row r="33" spans="19:19">
      <c r="S33" s="50"/>
    </row>
    <row r="34" spans="19:19">
      <c r="S34" s="50"/>
    </row>
    <row r="219" spans="2:10">
      <c r="B219" s="52"/>
      <c r="C219" s="52"/>
      <c r="D219" s="52"/>
      <c r="E219" s="52"/>
      <c r="F219" s="52"/>
      <c r="G219" s="52"/>
      <c r="H219" s="52"/>
      <c r="I219" s="52"/>
      <c r="J219" s="52"/>
    </row>
    <row r="220" spans="2:10">
      <c r="B220" s="53"/>
      <c r="C220" s="53"/>
      <c r="D220" s="53"/>
      <c r="E220" s="53"/>
      <c r="F220" s="53"/>
      <c r="G220" s="53"/>
      <c r="H220" s="53"/>
      <c r="I220" s="53"/>
      <c r="J220" s="53"/>
    </row>
    <row r="221" spans="2:10">
      <c r="B221" s="54"/>
      <c r="C221" s="54"/>
      <c r="D221" s="54"/>
      <c r="E221" s="54"/>
      <c r="F221" s="54"/>
      <c r="G221" s="54"/>
      <c r="H221" s="54"/>
      <c r="I221" s="54"/>
      <c r="J221" s="54"/>
    </row>
    <row r="222" spans="2:10">
      <c r="B222" s="53"/>
      <c r="C222" s="53"/>
      <c r="D222" s="53"/>
      <c r="E222" s="53"/>
      <c r="F222" s="53"/>
      <c r="G222" s="53"/>
      <c r="H222" s="53"/>
      <c r="I222" s="53"/>
      <c r="J222" s="53"/>
    </row>
    <row r="223" spans="2:10">
      <c r="B223" s="54"/>
      <c r="C223" s="54"/>
      <c r="D223" s="54"/>
      <c r="E223" s="54"/>
      <c r="F223" s="54"/>
      <c r="G223" s="54"/>
      <c r="H223" s="54"/>
      <c r="I223" s="54"/>
      <c r="J223" s="54"/>
    </row>
    <row r="224" spans="2:10">
      <c r="B224" s="53"/>
      <c r="C224" s="53"/>
      <c r="D224" s="53"/>
      <c r="E224" s="53"/>
      <c r="F224" s="53"/>
      <c r="G224" s="53"/>
      <c r="H224" s="53"/>
      <c r="I224" s="53"/>
      <c r="J224" s="53"/>
    </row>
    <row r="225" spans="2:10">
      <c r="B225" s="54"/>
      <c r="C225" s="54"/>
      <c r="D225" s="54"/>
      <c r="E225" s="54"/>
      <c r="F225" s="54"/>
      <c r="G225" s="54"/>
      <c r="H225" s="54"/>
      <c r="I225" s="54"/>
      <c r="J225" s="54"/>
    </row>
    <row r="226" spans="2:10">
      <c r="B226" s="53"/>
      <c r="C226" s="53"/>
      <c r="D226" s="53"/>
      <c r="E226" s="53"/>
      <c r="F226" s="53"/>
      <c r="G226" s="53"/>
      <c r="H226" s="53"/>
      <c r="I226" s="53"/>
      <c r="J226" s="53"/>
    </row>
    <row r="227" spans="2:10">
      <c r="B227" s="54"/>
      <c r="C227" s="54"/>
      <c r="D227" s="54"/>
      <c r="E227" s="54"/>
      <c r="F227" s="54"/>
      <c r="G227" s="54"/>
      <c r="H227" s="54"/>
      <c r="I227" s="54"/>
      <c r="J227" s="54"/>
    </row>
    <row r="228" spans="2:10">
      <c r="B228" s="53"/>
      <c r="C228" s="53"/>
      <c r="D228" s="53"/>
      <c r="E228" s="53"/>
      <c r="F228" s="53"/>
      <c r="G228" s="53"/>
      <c r="H228" s="53"/>
      <c r="I228" s="53"/>
      <c r="J228" s="53"/>
    </row>
    <row r="229" spans="2:10">
      <c r="B229" s="54"/>
      <c r="C229" s="54"/>
      <c r="D229" s="54"/>
      <c r="E229" s="54"/>
      <c r="F229" s="54"/>
      <c r="G229" s="54"/>
      <c r="H229" s="54"/>
      <c r="I229" s="54"/>
      <c r="J229" s="54"/>
    </row>
    <row r="230" spans="2:10">
      <c r="B230" s="53"/>
      <c r="C230" s="53"/>
      <c r="D230" s="53"/>
      <c r="E230" s="53"/>
      <c r="F230" s="53"/>
      <c r="G230" s="53"/>
      <c r="H230" s="53"/>
      <c r="I230" s="53"/>
      <c r="J230" s="53"/>
    </row>
    <row r="231" spans="2:10">
      <c r="B231" s="55"/>
      <c r="C231" s="55"/>
      <c r="D231" s="55"/>
      <c r="E231" s="55"/>
      <c r="F231" s="55"/>
      <c r="G231" s="55"/>
      <c r="H231" s="55"/>
      <c r="I231" s="55"/>
      <c r="J231" s="55"/>
    </row>
  </sheetData>
  <pageMargins left="0.7" right="0.7" top="0.75" bottom="0.75" header="0.3" footer="0.3"/>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showGridLines="0" tabSelected="1" workbookViewId="0">
      <selection activeCell="H40" sqref="H40"/>
    </sheetView>
  </sheetViews>
  <sheetFormatPr baseColWidth="10" defaultColWidth="0" defaultRowHeight="15"/>
  <cols>
    <col min="1" max="1" width="2.5703125" customWidth="1"/>
    <col min="2" max="2" width="17.85546875" customWidth="1"/>
    <col min="3" max="4" width="18.140625" bestFit="1" customWidth="1"/>
    <col min="5" max="5" width="22.85546875" customWidth="1"/>
    <col min="6" max="6" width="18.140625" customWidth="1"/>
    <col min="7" max="7" width="16.85546875" bestFit="1" customWidth="1"/>
    <col min="8" max="8" width="17.42578125" bestFit="1" customWidth="1"/>
    <col min="9" max="11" width="11.42578125" customWidth="1"/>
    <col min="12" max="12" width="17" customWidth="1"/>
    <col min="13" max="14" width="11.42578125" customWidth="1"/>
    <col min="15" max="15" width="4" customWidth="1"/>
    <col min="16" max="16" width="2.140625" customWidth="1"/>
    <col min="17" max="66" width="0" hidden="1" customWidth="1"/>
    <col min="67" max="16384" width="11.42578125" hidden="1"/>
  </cols>
  <sheetData>
    <row r="1" spans="1:16">
      <c r="A1" s="1"/>
      <c r="B1" s="1"/>
      <c r="C1" s="1"/>
      <c r="D1" s="1"/>
      <c r="E1" s="1"/>
      <c r="F1" s="1"/>
      <c r="G1" s="1"/>
      <c r="H1" s="46"/>
      <c r="I1" s="1"/>
      <c r="J1" s="1"/>
      <c r="K1" s="1"/>
      <c r="L1" s="1"/>
      <c r="M1" s="1"/>
      <c r="N1" s="1"/>
      <c r="O1" s="1"/>
    </row>
    <row r="2" spans="1:16">
      <c r="A2" s="1"/>
      <c r="B2" s="1"/>
      <c r="C2" s="1"/>
      <c r="D2" s="1"/>
      <c r="E2" s="1"/>
      <c r="F2" s="1"/>
      <c r="G2" s="1"/>
      <c r="H2" s="46"/>
      <c r="I2" s="1"/>
      <c r="J2" s="1"/>
      <c r="K2" s="1"/>
      <c r="L2" s="1"/>
      <c r="M2" s="1"/>
      <c r="N2" s="1"/>
      <c r="O2" s="1"/>
    </row>
    <row r="3" spans="1:16">
      <c r="A3" s="1"/>
      <c r="B3" s="1"/>
      <c r="C3" s="1"/>
      <c r="D3" s="1"/>
      <c r="E3" s="1"/>
      <c r="F3" s="1"/>
      <c r="G3" s="1"/>
      <c r="H3" s="46"/>
      <c r="I3" s="1"/>
      <c r="J3" s="1"/>
      <c r="K3" s="1"/>
      <c r="L3" s="1"/>
      <c r="M3" s="1"/>
      <c r="N3" s="1"/>
      <c r="O3" s="1"/>
    </row>
    <row r="4" spans="1:16">
      <c r="A4" s="1"/>
      <c r="B4" s="1"/>
      <c r="C4" s="1"/>
      <c r="D4" s="1"/>
      <c r="E4" s="1"/>
      <c r="F4" s="1"/>
      <c r="G4" s="1"/>
      <c r="H4" s="46"/>
      <c r="I4" s="1"/>
      <c r="J4" s="1"/>
      <c r="K4" s="1"/>
      <c r="L4" s="1"/>
      <c r="M4" s="1"/>
      <c r="N4" s="1"/>
      <c r="O4" s="1"/>
    </row>
    <row r="5" spans="1:16" ht="19.5" customHeight="1">
      <c r="A5" s="1"/>
      <c r="B5" s="1"/>
      <c r="C5" s="1"/>
      <c r="D5" s="1"/>
      <c r="E5" s="1"/>
      <c r="F5" s="1"/>
      <c r="G5" s="1"/>
      <c r="H5" s="46"/>
      <c r="I5" s="1"/>
      <c r="J5" s="1"/>
      <c r="K5" s="1"/>
      <c r="L5" s="1"/>
      <c r="M5" s="1"/>
      <c r="N5" s="1"/>
      <c r="O5" s="1"/>
    </row>
    <row r="6" spans="1:16" ht="37.5" customHeight="1">
      <c r="A6" s="47"/>
      <c r="B6" s="92" t="s">
        <v>71</v>
      </c>
      <c r="C6" s="47"/>
      <c r="D6" s="47"/>
      <c r="E6" s="47"/>
      <c r="F6" s="47"/>
      <c r="G6" s="47"/>
      <c r="H6" s="49"/>
      <c r="I6" s="47"/>
      <c r="J6" s="47"/>
      <c r="K6" s="47"/>
      <c r="L6" s="92"/>
      <c r="M6" s="47"/>
      <c r="N6" s="47"/>
      <c r="O6" s="47"/>
      <c r="P6" s="47"/>
    </row>
    <row r="7" spans="1:16" ht="15" customHeight="1">
      <c r="A7" s="50"/>
      <c r="B7" s="50"/>
      <c r="C7" s="50"/>
      <c r="D7" s="50"/>
      <c r="E7" s="50"/>
      <c r="F7" s="50"/>
      <c r="G7" s="50"/>
      <c r="H7" s="51"/>
      <c r="I7" s="50"/>
      <c r="J7" s="50"/>
      <c r="K7" s="50"/>
      <c r="L7" s="50"/>
      <c r="M7" s="50"/>
      <c r="N7" s="50"/>
      <c r="O7" s="50"/>
      <c r="P7" s="50"/>
    </row>
    <row r="20" spans="2:14" ht="23.25">
      <c r="B20" s="58" t="s">
        <v>41</v>
      </c>
    </row>
    <row r="21" spans="2:14">
      <c r="B21" s="97" t="str">
        <f>TABLAS!B16</f>
        <v>(Sumatoria del número de verificaciones del personal TEA IICA en las actividades de importación comercial y turística al periodo t/ Total de verificaciones en las actividades de importación comercial, turística al periodo t)*100</v>
      </c>
      <c r="C21" s="98"/>
      <c r="D21" s="98"/>
      <c r="E21" s="98"/>
      <c r="F21" s="98"/>
      <c r="G21" s="98"/>
      <c r="H21" s="98"/>
      <c r="I21" s="98"/>
      <c r="J21" s="98"/>
      <c r="K21" s="98"/>
      <c r="L21" s="98"/>
      <c r="M21" s="98"/>
      <c r="N21" s="99"/>
    </row>
    <row r="22" spans="2:14">
      <c r="B22" s="100"/>
      <c r="C22" s="101"/>
      <c r="D22" s="101"/>
      <c r="E22" s="101"/>
      <c r="F22" s="101"/>
      <c r="G22" s="101"/>
      <c r="H22" s="101"/>
      <c r="I22" s="101"/>
      <c r="J22" s="101"/>
      <c r="K22" s="101"/>
      <c r="L22" s="101"/>
      <c r="M22" s="101"/>
      <c r="N22" s="102"/>
    </row>
    <row r="23" spans="2:14">
      <c r="B23" s="100"/>
      <c r="C23" s="101"/>
      <c r="D23" s="101"/>
      <c r="E23" s="101"/>
      <c r="F23" s="101"/>
      <c r="G23" s="101"/>
      <c r="H23" s="101"/>
      <c r="I23" s="101"/>
      <c r="J23" s="101"/>
      <c r="K23" s="101"/>
      <c r="L23" s="101"/>
      <c r="M23" s="101"/>
      <c r="N23" s="102"/>
    </row>
    <row r="24" spans="2:14">
      <c r="B24" s="100"/>
      <c r="C24" s="101"/>
      <c r="D24" s="101"/>
      <c r="E24" s="101"/>
      <c r="F24" s="101"/>
      <c r="G24" s="101"/>
      <c r="H24" s="101"/>
      <c r="I24" s="101"/>
      <c r="J24" s="101"/>
      <c r="K24" s="101"/>
      <c r="L24" s="101"/>
      <c r="M24" s="101"/>
      <c r="N24" s="102"/>
    </row>
    <row r="25" spans="2:14">
      <c r="B25" s="103"/>
      <c r="C25" s="104"/>
      <c r="D25" s="104"/>
      <c r="E25" s="104"/>
      <c r="F25" s="104"/>
      <c r="G25" s="104"/>
      <c r="H25" s="104"/>
      <c r="I25" s="104"/>
      <c r="J25" s="104"/>
      <c r="K25" s="104"/>
      <c r="L25" s="104"/>
      <c r="M25" s="104"/>
      <c r="N25" s="105"/>
    </row>
    <row r="28" spans="2:14" ht="23.25">
      <c r="B28" s="58" t="s">
        <v>42</v>
      </c>
    </row>
    <row r="29" spans="2:14" ht="20.25">
      <c r="B29" s="59" t="s">
        <v>43</v>
      </c>
      <c r="C29" s="77" t="str">
        <f>IF(TABLAS!G16=0," ",TABLAS!G16)</f>
        <v>1er. Trimestre</v>
      </c>
      <c r="D29" s="78" t="str">
        <f>IF(TABLAS!H16=0," ",TABLAS!H16)</f>
        <v>2do. Trimestre</v>
      </c>
      <c r="E29" s="78" t="str">
        <f>IF(TABLAS!I16=0," ",TABLAS!I16)</f>
        <v>3er. Trimestre</v>
      </c>
      <c r="F29" s="78" t="str">
        <f>IF(TABLAS!J16=0," ",TABLAS!J16)</f>
        <v>4to. Trimestre</v>
      </c>
      <c r="G29" s="78" t="str">
        <f>IF(TABLAS!K16=0," ",TABLAS!K16)</f>
        <v xml:space="preserve"> </v>
      </c>
      <c r="H29" s="78" t="str">
        <f>IF(TABLAS!L16=0," ",TABLAS!L16)</f>
        <v xml:space="preserve"> </v>
      </c>
      <c r="I29" s="60" t="str">
        <f>IF(TABLAS!M16=0," ",TABLAS!M16)</f>
        <v xml:space="preserve"> </v>
      </c>
    </row>
    <row r="30" spans="2:14" ht="18.75">
      <c r="B30" s="61" t="str">
        <f>IF(TABLAS!F17=0," ",TABLAS!F17)</f>
        <v>Numerador</v>
      </c>
      <c r="C30" s="73">
        <f>IFERROR(GETPIVOTDATA("Numerador",TABLAS!$F$15,"Periodo",C29)," ")</f>
        <v>1708722</v>
      </c>
      <c r="D30" s="73">
        <f>IFERROR(GETPIVOTDATA("Numerador",TABLAS!$F$15,"Periodo",D29)," ")</f>
        <v>5031020</v>
      </c>
      <c r="E30" s="73">
        <f>IFERROR(GETPIVOTDATA("Numerador",TABLAS!$F$15,"Periodo",E29)," ")</f>
        <v>8381319</v>
      </c>
      <c r="F30" s="73">
        <f>IFERROR(GETPIVOTDATA("Numerador",TABLAS!$F$15,"Periodo",F29)," ")</f>
        <v>13310463</v>
      </c>
      <c r="G30" s="73" t="str">
        <f>IFERROR(GETPIVOTDATA("Numerador",TABLAS!$F$15,"Periodo",G29)," ")</f>
        <v xml:space="preserve"> </v>
      </c>
      <c r="H30" s="73" t="str">
        <f>IFERROR(GETPIVOTDATA("Numerador",TABLAS!$F$15,"Periodo",H29)," ")</f>
        <v xml:space="preserve"> </v>
      </c>
    </row>
    <row r="31" spans="2:14" ht="18.75">
      <c r="B31" s="61" t="str">
        <f>IF(TABLAS!F18=0," ",TABLAS!F18)</f>
        <v>Denominador</v>
      </c>
      <c r="C31" s="73">
        <f>IFERROR(GETPIVOTDATA("Denominador",TABLAS!$F$15,"Periodo",C29)," ")</f>
        <v>2355282</v>
      </c>
      <c r="D31" s="73">
        <f>IFERROR(GETPIVOTDATA("Denominador",TABLAS!$F$15,"Periodo",D29)," ")</f>
        <v>6791980</v>
      </c>
      <c r="E31" s="73">
        <f>IFERROR(GETPIVOTDATA("Denominador",TABLAS!$F$15,"Periodo",E29)," ")</f>
        <v>11205619</v>
      </c>
      <c r="F31" s="73">
        <f>IFERROR(GETPIVOTDATA("Denominador",TABLAS!$F$15,"Periodo",F29)," ")</f>
        <v>17550297</v>
      </c>
      <c r="G31" s="73" t="str">
        <f>IFERROR(GETPIVOTDATA("Denominador",TABLAS!$F$15,"Periodo",G29)," ")</f>
        <v xml:space="preserve"> </v>
      </c>
      <c r="H31" s="73" t="str">
        <f>IFERROR(GETPIVOTDATA("Denominador",TABLAS!$F$15,"Periodo",H29)," ")</f>
        <v xml:space="preserve"> </v>
      </c>
    </row>
    <row r="32" spans="2:14" ht="18.75">
      <c r="B32" s="61" t="str">
        <f>IF(TABLAS!F19=0," ",TABLAS!F19)</f>
        <v>Meta</v>
      </c>
      <c r="C32" s="89">
        <f>IFERROR(GETPIVOTDATA("Meta",TABLAS!$F$15,"Periodo",C29)," ")</f>
        <v>0.72548510114712383</v>
      </c>
      <c r="D32" s="89">
        <f>IFERROR(GETPIVOTDATA("Meta",TABLAS!$F$15,"Periodo",D29)," ")</f>
        <v>0.74072950744849075</v>
      </c>
      <c r="E32" s="89">
        <f>IFERROR(GETPIVOTDATA("Meta",TABLAS!$F$15,"Periodo",E29)," ")</f>
        <v>0.74795680631297567</v>
      </c>
      <c r="F32" s="89">
        <f>IFERROR(GETPIVOTDATA("Meta",TABLAS!$F$15,"Periodo",F29)," ")</f>
        <v>0.75841810540300258</v>
      </c>
      <c r="G32" s="62" t="str">
        <f>IFERROR(GETPIVOTDATA("Meta",TABLAS!$F$15,"Periodo",G29)," ")</f>
        <v xml:space="preserve"> </v>
      </c>
      <c r="H32" s="62" t="str">
        <f>IFERROR(GETPIVOTDATA("Meta",TABLAS!$F$15,"Periodo",H29)," ")</f>
        <v xml:space="preserve"> </v>
      </c>
    </row>
    <row r="33" spans="2:11">
      <c r="B33" s="63"/>
      <c r="C33" s="63"/>
    </row>
    <row r="34" spans="2:11">
      <c r="B34" s="63"/>
      <c r="C34" s="63"/>
    </row>
    <row r="35" spans="2:11" ht="23.25">
      <c r="B35" s="63"/>
      <c r="C35" s="63"/>
      <c r="E35" s="58" t="s">
        <v>44</v>
      </c>
    </row>
    <row r="36" spans="2:11" ht="20.25">
      <c r="B36" s="63"/>
      <c r="C36" s="63"/>
      <c r="D36" s="63"/>
      <c r="E36" s="64" t="s">
        <v>8</v>
      </c>
      <c r="F36" s="65" t="str">
        <f>IF(TABLAS!P15=0," ",TABLAS!P15)</f>
        <v>Programada</v>
      </c>
      <c r="G36" s="65" t="str">
        <f>IF(TABLAS!Q15=0," ",TABLAS!Q15)</f>
        <v>Realizada</v>
      </c>
      <c r="H36" s="63"/>
      <c r="I36" s="63"/>
      <c r="J36" s="63"/>
      <c r="K36" s="63"/>
    </row>
    <row r="37" spans="2:11" ht="18.75">
      <c r="B37" s="63"/>
      <c r="C37" s="63"/>
      <c r="D37" s="66"/>
      <c r="E37" s="75" t="str">
        <f>IF(TABLAS!O16=0," ",TABLAS!O16)</f>
        <v>1er. Trimestre</v>
      </c>
      <c r="F37" s="80">
        <f>IFERROR(GETPIVOTDATA("Programada",TABLAS!$O$15,"Periodo",E37)," ")</f>
        <v>0.73029999999999995</v>
      </c>
      <c r="G37" s="80">
        <f>IFERROR(GETPIVOTDATA("Realizada",TABLAS!$O$15,"Periodo",E37)," ")</f>
        <v>0.72548510114712383</v>
      </c>
      <c r="H37" s="67"/>
    </row>
    <row r="38" spans="2:11" ht="18.75">
      <c r="B38" s="63"/>
      <c r="C38" s="63"/>
      <c r="D38" s="66"/>
      <c r="E38" s="76" t="str">
        <f>IF(TABLAS!O17=0," ",TABLAS!O17)</f>
        <v>2do. Trimestre</v>
      </c>
      <c r="F38" s="80">
        <f>IFERROR(GETPIVOTDATA("Programada",TABLAS!$O$15,"Periodo",E38)," ")</f>
        <v>0.70075415260032914</v>
      </c>
      <c r="G38" s="80">
        <f>IFERROR(GETPIVOTDATA("Realizada",TABLAS!$O$15,"Periodo",E38)," ")</f>
        <v>0.74072950744849075</v>
      </c>
      <c r="H38" s="66"/>
    </row>
    <row r="39" spans="2:11" ht="18.75">
      <c r="B39" s="63"/>
      <c r="C39" s="63"/>
      <c r="D39" s="66"/>
      <c r="E39" s="76" t="str">
        <f>IF(TABLAS!O18=0," ",TABLAS!O18)</f>
        <v>3er. Trimestre</v>
      </c>
      <c r="F39" s="80">
        <f>IFERROR(GETPIVOTDATA("Programada",TABLAS!$O$15,"Periodo",E39)," ")</f>
        <v>0.693822797968081</v>
      </c>
      <c r="G39" s="80">
        <f>IFERROR(GETPIVOTDATA("Realizada",TABLAS!$O$15,"Periodo",E39)," ")</f>
        <v>0.74795680631297567</v>
      </c>
      <c r="H39" s="66"/>
    </row>
    <row r="40" spans="2:11" ht="18.75">
      <c r="B40" s="63"/>
      <c r="C40" s="63"/>
      <c r="E40" s="76" t="str">
        <f>IF(TABLAS!O19=0," ",TABLAS!O19)</f>
        <v>4to. Trimestre</v>
      </c>
      <c r="F40" s="80">
        <f>IFERROR(GETPIVOTDATA("Programada",TABLAS!$O$15,"Periodo",E40)," ")</f>
        <v>0.74612302933574137</v>
      </c>
      <c r="G40" s="80">
        <f>IFERROR(GETPIVOTDATA("Realizada",TABLAS!$O$15,"Periodo",E40)," ")</f>
        <v>0.75841810540300258</v>
      </c>
    </row>
    <row r="41" spans="2:11" ht="18.75">
      <c r="E41" s="76" t="str">
        <f>IF(TABLAS!O20=0," ",TABLAS!O20)</f>
        <v xml:space="preserve"> </v>
      </c>
      <c r="F41" s="66" t="str">
        <f>IFERROR(GETPIVOTDATA("Programada",TABLAS!$O$15,"Periodo",E41)," ")</f>
        <v xml:space="preserve"> </v>
      </c>
      <c r="G41" s="66" t="str">
        <f>IFERROR(GETPIVOTDATA("Realizada",TABLAS!$O$15,"Periodo",E41)," ")</f>
        <v xml:space="preserve"> </v>
      </c>
    </row>
    <row r="42" spans="2:11" ht="18.75">
      <c r="E42" s="76" t="str">
        <f>IF(TABLAS!O21=0," ",TABLAS!O21)</f>
        <v xml:space="preserve"> </v>
      </c>
      <c r="F42" s="66" t="str">
        <f>IFERROR(GETPIVOTDATA("Programada",TABLAS!$O$15,"Periodo",E42)," ")</f>
        <v xml:space="preserve"> </v>
      </c>
      <c r="G42" s="66" t="str">
        <f>IFERROR(GETPIVOTDATA("Realizada",TABLAS!$O$15,"Periodo",E42)," ")</f>
        <v xml:space="preserve"> </v>
      </c>
    </row>
    <row r="43" spans="2:11" ht="18.75">
      <c r="E43" s="74" t="str">
        <f>IF(TABLAS!O22=0," ",TABLAS!O22)</f>
        <v xml:space="preserve"> </v>
      </c>
    </row>
    <row r="44" spans="2:11" ht="18.75">
      <c r="E44" s="68" t="str">
        <f>IF(TABLAS!O23=0," ",TABLAS!O23)</f>
        <v xml:space="preserve"> </v>
      </c>
    </row>
  </sheetData>
  <mergeCells count="1">
    <mergeCell ref="B21:N25"/>
  </mergeCells>
  <pageMargins left="0.7" right="0.7" top="0.75" bottom="0.75" header="0.3" footer="0.3"/>
  <pageSetup orientation="portrait" verticalDpi="597" r:id="rId1"/>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Base Índicadores</vt:lpstr>
      <vt:lpstr>TABLAS</vt:lpstr>
      <vt:lpstr>DASHBOARD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Rodríguez Ochoa</dc:creator>
  <cp:lastModifiedBy>123</cp:lastModifiedBy>
  <dcterms:created xsi:type="dcterms:W3CDTF">2022-01-10T18:36:52Z</dcterms:created>
  <dcterms:modified xsi:type="dcterms:W3CDTF">2023-02-24T18:35:07Z</dcterms:modified>
</cp:coreProperties>
</file>