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eta.morales.i\Desktop\enero\04012023\"/>
    </mc:Choice>
  </mc:AlternateContent>
  <bookViews>
    <workbookView xWindow="0" yWindow="0" windowWidth="28800" windowHeight="12300"/>
  </bookViews>
  <sheets>
    <sheet name="BASE" sheetId="1" r:id="rId1"/>
  </sheets>
  <externalReferences>
    <externalReference r:id="rId2"/>
    <externalReference r:id="rId3"/>
    <externalReference r:id="rId4"/>
    <externalReference r:id="rId5"/>
  </externalReferences>
  <definedNames>
    <definedName name="_19_S">BASE!#REF!</definedName>
    <definedName name="_19S">BASE!#REF!</definedName>
    <definedName name="Candy">'[1]Lista Caninos'!$D$16</definedName>
    <definedName name="Dasha">'[1]Lista Caninos'!$D$68</definedName>
    <definedName name="DicinueveS" localSheetId="0">BASE!$E$16</definedName>
    <definedName name="Diecinueve_S">BASE!#REF!</definedName>
    <definedName name="Diecinueve_SS">BASE!#REF!</definedName>
    <definedName name="DiecinueveS">BASE!$E$16</definedName>
    <definedName name="Diesinueve_S">BASE!#REF!</definedName>
    <definedName name="Eco">'[1]Lista Caninos'!$D$21</definedName>
    <definedName name="Ekxes">BASE!$E$56</definedName>
    <definedName name="Elmer">'[1]Lista Caninos'!$D$71</definedName>
    <definedName name="Enero">#REF!</definedName>
    <definedName name="Enoc">BASE!$E$94</definedName>
    <definedName name="Enya">BASE!$E$50</definedName>
    <definedName name="Espartaco">'[1]Lista Caninos'!$D$84</definedName>
    <definedName name="Etna">'[1]Lista Caninos'!$D$6</definedName>
    <definedName name="Euro">'[1]Lista Caninos'!$D$15</definedName>
    <definedName name="Exces">BASE!$D$5</definedName>
    <definedName name="Falco">BASE!$E$45</definedName>
    <definedName name="FOTOUCAN">INDIRECT([2]TD!$BN$3)</definedName>
    <definedName name="Galo">'[1]Lista Caninos'!$D$58</definedName>
    <definedName name="Gela">BASE!$E$5</definedName>
    <definedName name="Goya">'[1]Lista Caninos'!$D$18</definedName>
    <definedName name="Halice">'[1]Lista Caninos'!$D$53</definedName>
    <definedName name="Halú">BASE!$E$69</definedName>
    <definedName name="Handy">BASE!$E$46</definedName>
    <definedName name="Helen">BASE!$E$44</definedName>
    <definedName name="Iby">BASE!$E$12</definedName>
    <definedName name="Ikka">BASE!$E$95</definedName>
    <definedName name="Iky">BASE!$E$53</definedName>
    <definedName name="Ilan">BASE!$E$89</definedName>
    <definedName name="Inka">BASE!$E$6</definedName>
    <definedName name="Irocko">'[1]Lista Caninos'!$D$83</definedName>
    <definedName name="Iroko">BASE!$E$80</definedName>
    <definedName name="Ishana">'[1]Lista Caninos'!$D$27</definedName>
    <definedName name="Ixe">BASE!$E$14</definedName>
    <definedName name="Ixtle">BASE!$E$70</definedName>
    <definedName name="Jacko">BASE!$D$21</definedName>
    <definedName name="Jackson">BASE!$E$36</definedName>
    <definedName name="Jako">BASE!$E$17</definedName>
    <definedName name="Janis">BASE!$D$23</definedName>
    <definedName name="Jannis">BASE!$E$3</definedName>
    <definedName name="Jason">BASE!$E$35</definedName>
    <definedName name="Jasper">BASE!$E$47</definedName>
    <definedName name="Jessie">BASE!$E$59</definedName>
    <definedName name="Jimador">BASE!$E$87</definedName>
    <definedName name="Jordan">'[1]Lista Caninos'!$D$22</definedName>
    <definedName name="Joy">BASE!$E$83</definedName>
    <definedName name="Juma">BASE!$E$60</definedName>
    <definedName name="Kairo">'[1]Lista Caninos'!$D$85</definedName>
    <definedName name="Kala">BASE!$E$78</definedName>
    <definedName name="Kaly">BASE!$E$61</definedName>
    <definedName name="Kimberly">BASE!$E$18</definedName>
    <definedName name="Kora">BASE!$E$62</definedName>
    <definedName name="Krebs">BASE!$E$71</definedName>
    <definedName name="Kroqueta">BASE!$E$75</definedName>
    <definedName name="Lady">BASE!$E$84</definedName>
    <definedName name="Larry">BASE!$E$91</definedName>
    <definedName name="Laska">BASE!$D$41</definedName>
    <definedName name="Láska">BASE!$E$81</definedName>
    <definedName name="Leica">BASE!$E$79</definedName>
    <definedName name="Leono">BASE!$E$40</definedName>
    <definedName name="Linda">BASE!$E$42</definedName>
    <definedName name="Luthor">BASE!$E$43</definedName>
    <definedName name="Mamut">BASE!$E$19</definedName>
    <definedName name="Marley">BASE!$E$63</definedName>
    <definedName name="Masaru">BASE!$E$9</definedName>
    <definedName name="Miztli">BASE!$E$88</definedName>
    <definedName name="Moka">BASE!$E$92</definedName>
    <definedName name="Munrra" localSheetId="0">BASE!#REF!</definedName>
    <definedName name="Nala">'[1]Lista Caninos'!$D$72</definedName>
    <definedName name="Ohana">BASE!$E$10</definedName>
    <definedName name="OISA">'[3]NOMBRES DE OISA''s'!$A$1:$A$61</definedName>
    <definedName name="Onix">BASE!$E$20</definedName>
    <definedName name="Onza">BASE!$E$21</definedName>
    <definedName name="Orca">BASE!$E$64</definedName>
    <definedName name="Orion">BASE!$E$22</definedName>
    <definedName name="Ottawa">'[1]Lista Caninos'!$D$23</definedName>
    <definedName name="Oxi">'[1]Lista Caninos'!$D$41</definedName>
    <definedName name="Pachi">BASE!$E$77</definedName>
    <definedName name="Parda">BASE!$E$48</definedName>
    <definedName name="Petit">BASE!$E$13</definedName>
    <definedName name="Pixie">BASE!$E$23</definedName>
    <definedName name="Pocker">BASE!$E$30</definedName>
    <definedName name="Polka">BASE!$E$90</definedName>
    <definedName name="PUESTOCONTRATO">[3]CELDAS!$A$12:$A$20</definedName>
    <definedName name="Qenny">BASE!$E$37</definedName>
    <definedName name="Qocum">BASE!$E$41</definedName>
    <definedName name="Qooby">BASE!$E$65</definedName>
    <definedName name="Qori">BASE!$E$24</definedName>
    <definedName name="Qory">'[1]Lista Caninos'!$D$31</definedName>
    <definedName name="Quency">BASE!$E$2</definedName>
    <definedName name="Quenny">BASE!$D$68</definedName>
    <definedName name="Quiwa">BASE!$E$54</definedName>
    <definedName name="Raily">BASE!$E$66</definedName>
    <definedName name="Raven">BASE!$E$51</definedName>
    <definedName name="Rayli">BASE!$D$71</definedName>
    <definedName name="Rosetta">BASE!$D$72</definedName>
    <definedName name="Rosseta">BASE!$E$57</definedName>
    <definedName name="Rumba">BASE!$E$85</definedName>
    <definedName name="Rusa">BASE!$E$67</definedName>
    <definedName name="Sabu">BASE!$E$96</definedName>
    <definedName name="Sabú">BASE!$D$76</definedName>
    <definedName name="Samo">BASE!$E$76</definedName>
    <definedName name="Sena">BASE!$E$82</definedName>
    <definedName name="Shark">BASE!$E$52</definedName>
    <definedName name="Shiro">BASE!$E$38</definedName>
    <definedName name="Shoei">BASE!$E$93</definedName>
    <definedName name="Sica">BASE!$E$25</definedName>
    <definedName name="Tammy">BASE!$E$68</definedName>
    <definedName name="Tayson">BASE!$E$72</definedName>
    <definedName name="Tica">BASE!$D$84</definedName>
    <definedName name="Tika">BASE!$E$15</definedName>
    <definedName name="Titan">BASE!$E$31</definedName>
    <definedName name="Titán">'[1]Lista Caninos'!$D$34</definedName>
    <definedName name="Tlaloc">BASE!$E$26</definedName>
    <definedName name="Tuza">BASE!$E$27</definedName>
    <definedName name="Tyson">BASE!$D$89</definedName>
    <definedName name="Unkas">BASE!$E$11</definedName>
    <definedName name="Uzy">BASE!$E$39</definedName>
    <definedName name="Val">BASE!$E$55</definedName>
    <definedName name="Valquiria">BASE!$E$28</definedName>
    <definedName name="Vera">BASE!$E$29</definedName>
    <definedName name="Vully">BASE!$E$73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01" i="1" l="1"/>
  <c r="Z98" i="1"/>
  <c r="X98" i="1"/>
  <c r="W98" i="1"/>
  <c r="Y98" i="1" s="1"/>
  <c r="V98" i="1"/>
  <c r="U98" i="1"/>
  <c r="T98" i="1"/>
  <c r="S98" i="1"/>
  <c r="R98" i="1"/>
  <c r="Q98" i="1"/>
  <c r="P98" i="1"/>
  <c r="Z97" i="1"/>
  <c r="X97" i="1"/>
  <c r="W97" i="1"/>
  <c r="Y97" i="1" s="1"/>
  <c r="V97" i="1"/>
  <c r="U97" i="1"/>
  <c r="T97" i="1"/>
  <c r="S97" i="1"/>
  <c r="R97" i="1"/>
  <c r="Q97" i="1"/>
  <c r="P97" i="1"/>
  <c r="Z96" i="1"/>
  <c r="X96" i="1"/>
  <c r="W96" i="1"/>
  <c r="Y96" i="1" s="1"/>
  <c r="V96" i="1"/>
  <c r="U96" i="1"/>
  <c r="T96" i="1"/>
  <c r="S96" i="1"/>
  <c r="R96" i="1"/>
  <c r="Q96" i="1"/>
  <c r="P96" i="1"/>
  <c r="Z95" i="1"/>
  <c r="X95" i="1"/>
  <c r="W95" i="1"/>
  <c r="Y95" i="1" s="1"/>
  <c r="V95" i="1"/>
  <c r="U95" i="1"/>
  <c r="T95" i="1"/>
  <c r="S95" i="1"/>
  <c r="R95" i="1"/>
  <c r="Q95" i="1"/>
  <c r="P95" i="1"/>
  <c r="Z94" i="1"/>
  <c r="X94" i="1"/>
  <c r="W94" i="1"/>
  <c r="Y94" i="1" s="1"/>
  <c r="V94" i="1"/>
  <c r="U94" i="1"/>
  <c r="T94" i="1"/>
  <c r="S94" i="1"/>
  <c r="R94" i="1"/>
  <c r="Q94" i="1"/>
  <c r="P94" i="1"/>
  <c r="Z93" i="1"/>
  <c r="X93" i="1"/>
  <c r="W93" i="1"/>
  <c r="Y93" i="1" s="1"/>
  <c r="V93" i="1"/>
  <c r="U93" i="1"/>
  <c r="T93" i="1"/>
  <c r="S93" i="1"/>
  <c r="R93" i="1"/>
  <c r="Q93" i="1"/>
  <c r="P93" i="1"/>
  <c r="Z92" i="1"/>
  <c r="X92" i="1"/>
  <c r="W92" i="1"/>
  <c r="Y92" i="1" s="1"/>
  <c r="V92" i="1"/>
  <c r="U92" i="1"/>
  <c r="T92" i="1"/>
  <c r="S92" i="1"/>
  <c r="R92" i="1"/>
  <c r="Q92" i="1"/>
  <c r="P92" i="1"/>
  <c r="Z91" i="1"/>
  <c r="X91" i="1"/>
  <c r="W91" i="1"/>
  <c r="Y91" i="1" s="1"/>
  <c r="V91" i="1"/>
  <c r="U91" i="1"/>
  <c r="T91" i="1"/>
  <c r="S91" i="1"/>
  <c r="R91" i="1"/>
  <c r="Q91" i="1"/>
  <c r="P91" i="1"/>
  <c r="Z90" i="1"/>
  <c r="X90" i="1"/>
  <c r="W90" i="1"/>
  <c r="Y90" i="1" s="1"/>
  <c r="V90" i="1"/>
  <c r="U90" i="1"/>
  <c r="T90" i="1"/>
  <c r="S90" i="1"/>
  <c r="R90" i="1"/>
  <c r="Q90" i="1"/>
  <c r="P90" i="1"/>
  <c r="Z89" i="1"/>
  <c r="X89" i="1"/>
  <c r="W89" i="1"/>
  <c r="Y89" i="1" s="1"/>
  <c r="V89" i="1"/>
  <c r="U89" i="1"/>
  <c r="T89" i="1"/>
  <c r="S89" i="1"/>
  <c r="R89" i="1"/>
  <c r="Q89" i="1"/>
  <c r="P89" i="1"/>
  <c r="Z88" i="1"/>
  <c r="X88" i="1"/>
  <c r="W88" i="1"/>
  <c r="Y88" i="1" s="1"/>
  <c r="V88" i="1"/>
  <c r="U88" i="1"/>
  <c r="T88" i="1"/>
  <c r="S88" i="1"/>
  <c r="R88" i="1"/>
  <c r="Q88" i="1"/>
  <c r="P88" i="1"/>
  <c r="Z87" i="1"/>
  <c r="X87" i="1"/>
  <c r="W87" i="1"/>
  <c r="Y87" i="1" s="1"/>
  <c r="V87" i="1"/>
  <c r="U87" i="1"/>
  <c r="T87" i="1"/>
  <c r="S87" i="1"/>
  <c r="R87" i="1"/>
  <c r="Q87" i="1"/>
  <c r="P87" i="1"/>
  <c r="Z86" i="1"/>
  <c r="X86" i="1"/>
  <c r="W86" i="1"/>
  <c r="V86" i="1"/>
  <c r="U86" i="1"/>
  <c r="T86" i="1"/>
  <c r="S86" i="1"/>
  <c r="R86" i="1"/>
  <c r="Q86" i="1"/>
  <c r="P86" i="1"/>
  <c r="Y86" i="1" s="1"/>
  <c r="Z85" i="1"/>
  <c r="Y85" i="1"/>
  <c r="X85" i="1"/>
  <c r="W85" i="1"/>
  <c r="V85" i="1"/>
  <c r="U85" i="1"/>
  <c r="T85" i="1"/>
  <c r="S85" i="1"/>
  <c r="R85" i="1"/>
  <c r="Q85" i="1"/>
  <c r="P85" i="1"/>
  <c r="Z84" i="1"/>
  <c r="X84" i="1"/>
  <c r="W84" i="1"/>
  <c r="Y84" i="1" s="1"/>
  <c r="V84" i="1"/>
  <c r="U84" i="1"/>
  <c r="T84" i="1"/>
  <c r="S84" i="1"/>
  <c r="R84" i="1"/>
  <c r="Q84" i="1"/>
  <c r="P84" i="1"/>
  <c r="Z83" i="1"/>
  <c r="X83" i="1"/>
  <c r="W83" i="1"/>
  <c r="Y83" i="1" s="1"/>
  <c r="V83" i="1"/>
  <c r="U83" i="1"/>
  <c r="T83" i="1"/>
  <c r="S83" i="1"/>
  <c r="R83" i="1"/>
  <c r="Q83" i="1"/>
  <c r="P83" i="1"/>
  <c r="Z82" i="1"/>
  <c r="X82" i="1"/>
  <c r="W82" i="1"/>
  <c r="V82" i="1"/>
  <c r="U82" i="1"/>
  <c r="T82" i="1"/>
  <c r="S82" i="1"/>
  <c r="R82" i="1"/>
  <c r="Q82" i="1"/>
  <c r="P82" i="1"/>
  <c r="Y82" i="1" s="1"/>
  <c r="Z81" i="1"/>
  <c r="Y81" i="1"/>
  <c r="X81" i="1"/>
  <c r="W81" i="1"/>
  <c r="V81" i="1"/>
  <c r="U81" i="1"/>
  <c r="T81" i="1"/>
  <c r="S81" i="1"/>
  <c r="R81" i="1"/>
  <c r="Q81" i="1"/>
  <c r="P81" i="1"/>
  <c r="Z80" i="1"/>
  <c r="X80" i="1"/>
  <c r="W80" i="1"/>
  <c r="Y80" i="1" s="1"/>
  <c r="V80" i="1"/>
  <c r="U80" i="1"/>
  <c r="T80" i="1"/>
  <c r="S80" i="1"/>
  <c r="R80" i="1"/>
  <c r="Q80" i="1"/>
  <c r="P80" i="1"/>
  <c r="Z79" i="1"/>
  <c r="X79" i="1"/>
  <c r="W79" i="1"/>
  <c r="Y79" i="1" s="1"/>
  <c r="V79" i="1"/>
  <c r="U79" i="1"/>
  <c r="T79" i="1"/>
  <c r="S79" i="1"/>
  <c r="R79" i="1"/>
  <c r="Q79" i="1"/>
  <c r="P79" i="1"/>
  <c r="Z78" i="1"/>
  <c r="X78" i="1"/>
  <c r="W78" i="1"/>
  <c r="Y78" i="1" s="1"/>
  <c r="V78" i="1"/>
  <c r="U78" i="1"/>
  <c r="T78" i="1"/>
  <c r="S78" i="1"/>
  <c r="R78" i="1"/>
  <c r="Q78" i="1"/>
  <c r="P78" i="1"/>
  <c r="Z77" i="1"/>
  <c r="X77" i="1"/>
  <c r="W77" i="1"/>
  <c r="Y77" i="1" s="1"/>
  <c r="V77" i="1"/>
  <c r="U77" i="1"/>
  <c r="T77" i="1"/>
  <c r="S77" i="1"/>
  <c r="R77" i="1"/>
  <c r="Q77" i="1"/>
  <c r="P77" i="1"/>
  <c r="Z76" i="1"/>
  <c r="X76" i="1"/>
  <c r="W76" i="1"/>
  <c r="Y76" i="1" s="1"/>
  <c r="V76" i="1"/>
  <c r="U76" i="1"/>
  <c r="T76" i="1"/>
  <c r="S76" i="1"/>
  <c r="R76" i="1"/>
  <c r="Q76" i="1"/>
  <c r="P76" i="1"/>
  <c r="Z75" i="1"/>
  <c r="X75" i="1"/>
  <c r="W75" i="1"/>
  <c r="V75" i="1"/>
  <c r="U75" i="1"/>
  <c r="T75" i="1"/>
  <c r="S75" i="1"/>
  <c r="R75" i="1"/>
  <c r="Q75" i="1"/>
  <c r="P75" i="1"/>
  <c r="Y75" i="1" s="1"/>
  <c r="Z74" i="1"/>
  <c r="X74" i="1"/>
  <c r="W74" i="1"/>
  <c r="V74" i="1"/>
  <c r="U74" i="1"/>
  <c r="T74" i="1"/>
  <c r="S74" i="1"/>
  <c r="R74" i="1"/>
  <c r="Q74" i="1"/>
  <c r="P74" i="1"/>
  <c r="Y74" i="1" s="1"/>
  <c r="Z73" i="1"/>
  <c r="Y73" i="1"/>
  <c r="X73" i="1"/>
  <c r="W73" i="1"/>
  <c r="V73" i="1"/>
  <c r="U73" i="1"/>
  <c r="T73" i="1"/>
  <c r="S73" i="1"/>
  <c r="R73" i="1"/>
  <c r="Q73" i="1"/>
  <c r="P73" i="1"/>
  <c r="Z72" i="1"/>
  <c r="X72" i="1"/>
  <c r="W72" i="1"/>
  <c r="V72" i="1"/>
  <c r="U72" i="1"/>
  <c r="T72" i="1"/>
  <c r="S72" i="1"/>
  <c r="R72" i="1"/>
  <c r="Q72" i="1"/>
  <c r="P72" i="1"/>
  <c r="Y72" i="1" s="1"/>
  <c r="Z71" i="1"/>
  <c r="X71" i="1"/>
  <c r="W71" i="1"/>
  <c r="Y71" i="1" s="1"/>
  <c r="V71" i="1"/>
  <c r="U71" i="1"/>
  <c r="T71" i="1"/>
  <c r="S71" i="1"/>
  <c r="R71" i="1"/>
  <c r="Q71" i="1"/>
  <c r="P71" i="1"/>
  <c r="Z70" i="1"/>
  <c r="X70" i="1"/>
  <c r="W70" i="1"/>
  <c r="V70" i="1"/>
  <c r="U70" i="1"/>
  <c r="T70" i="1"/>
  <c r="S70" i="1"/>
  <c r="R70" i="1"/>
  <c r="Q70" i="1"/>
  <c r="P70" i="1"/>
  <c r="Y70" i="1" s="1"/>
  <c r="Z69" i="1"/>
  <c r="Y69" i="1"/>
  <c r="X69" i="1"/>
  <c r="W69" i="1"/>
  <c r="V69" i="1"/>
  <c r="U69" i="1"/>
  <c r="T69" i="1"/>
  <c r="S69" i="1"/>
  <c r="R69" i="1"/>
  <c r="Q69" i="1"/>
  <c r="P69" i="1"/>
  <c r="Z68" i="1"/>
  <c r="X68" i="1"/>
  <c r="W68" i="1"/>
  <c r="V68" i="1"/>
  <c r="U68" i="1"/>
  <c r="T68" i="1"/>
  <c r="S68" i="1"/>
  <c r="R68" i="1"/>
  <c r="Q68" i="1"/>
  <c r="P68" i="1"/>
  <c r="Y68" i="1" s="1"/>
  <c r="Z67" i="1"/>
  <c r="X67" i="1"/>
  <c r="W67" i="1"/>
  <c r="Y67" i="1" s="1"/>
  <c r="V67" i="1"/>
  <c r="U67" i="1"/>
  <c r="T67" i="1"/>
  <c r="S67" i="1"/>
  <c r="R67" i="1"/>
  <c r="Q67" i="1"/>
  <c r="P67" i="1"/>
  <c r="Z66" i="1"/>
  <c r="X66" i="1"/>
  <c r="W66" i="1"/>
  <c r="Y66" i="1" s="1"/>
  <c r="V66" i="1"/>
  <c r="U66" i="1"/>
  <c r="T66" i="1"/>
  <c r="S66" i="1"/>
  <c r="R66" i="1"/>
  <c r="Q66" i="1"/>
  <c r="P66" i="1"/>
  <c r="Z65" i="1"/>
  <c r="X65" i="1"/>
  <c r="W65" i="1"/>
  <c r="Y65" i="1" s="1"/>
  <c r="V65" i="1"/>
  <c r="U65" i="1"/>
  <c r="T65" i="1"/>
  <c r="S65" i="1"/>
  <c r="R65" i="1"/>
  <c r="Q65" i="1"/>
  <c r="P65" i="1"/>
  <c r="Z64" i="1"/>
  <c r="X64" i="1"/>
  <c r="W64" i="1"/>
  <c r="Y64" i="1" s="1"/>
  <c r="V64" i="1"/>
  <c r="U64" i="1"/>
  <c r="T64" i="1"/>
  <c r="S64" i="1"/>
  <c r="R64" i="1"/>
  <c r="Q64" i="1"/>
  <c r="P64" i="1"/>
  <c r="Z63" i="1"/>
  <c r="X63" i="1"/>
  <c r="W63" i="1"/>
  <c r="V63" i="1"/>
  <c r="U63" i="1"/>
  <c r="T63" i="1"/>
  <c r="S63" i="1"/>
  <c r="R63" i="1"/>
  <c r="Q63" i="1"/>
  <c r="P63" i="1"/>
  <c r="Y63" i="1" s="1"/>
  <c r="Z62" i="1"/>
  <c r="X62" i="1"/>
  <c r="W62" i="1"/>
  <c r="Y62" i="1" s="1"/>
  <c r="V62" i="1"/>
  <c r="U62" i="1"/>
  <c r="T62" i="1"/>
  <c r="S62" i="1"/>
  <c r="R62" i="1"/>
  <c r="Q62" i="1"/>
  <c r="P62" i="1"/>
  <c r="Z61" i="1"/>
  <c r="Y61" i="1"/>
  <c r="X61" i="1"/>
  <c r="W61" i="1"/>
  <c r="V61" i="1"/>
  <c r="U61" i="1"/>
  <c r="T61" i="1"/>
  <c r="S61" i="1"/>
  <c r="R61" i="1"/>
  <c r="Q61" i="1"/>
  <c r="P61" i="1"/>
  <c r="Z60" i="1"/>
  <c r="X60" i="1"/>
  <c r="W60" i="1"/>
  <c r="V60" i="1"/>
  <c r="U60" i="1"/>
  <c r="T60" i="1"/>
  <c r="S60" i="1"/>
  <c r="R60" i="1"/>
  <c r="Q60" i="1"/>
  <c r="P60" i="1"/>
  <c r="Y60" i="1" s="1"/>
  <c r="Z59" i="1"/>
  <c r="X59" i="1"/>
  <c r="W59" i="1"/>
  <c r="Y59" i="1" s="1"/>
  <c r="V59" i="1"/>
  <c r="U59" i="1"/>
  <c r="T59" i="1"/>
  <c r="S59" i="1"/>
  <c r="R59" i="1"/>
  <c r="Q59" i="1"/>
  <c r="P59" i="1"/>
  <c r="Z58" i="1"/>
  <c r="X58" i="1"/>
  <c r="W58" i="1"/>
  <c r="V58" i="1"/>
  <c r="U58" i="1"/>
  <c r="T58" i="1"/>
  <c r="S58" i="1"/>
  <c r="R58" i="1"/>
  <c r="Q58" i="1"/>
  <c r="P58" i="1"/>
  <c r="Y58" i="1" s="1"/>
  <c r="Z57" i="1"/>
  <c r="Y57" i="1"/>
  <c r="X57" i="1"/>
  <c r="W57" i="1"/>
  <c r="V57" i="1"/>
  <c r="U57" i="1"/>
  <c r="T57" i="1"/>
  <c r="S57" i="1"/>
  <c r="R57" i="1"/>
  <c r="Q57" i="1"/>
  <c r="P57" i="1"/>
  <c r="Z56" i="1"/>
  <c r="Y56" i="1"/>
  <c r="X56" i="1"/>
  <c r="W56" i="1"/>
  <c r="V56" i="1"/>
  <c r="U56" i="1"/>
  <c r="T56" i="1"/>
  <c r="S56" i="1"/>
  <c r="R56" i="1"/>
  <c r="Q56" i="1"/>
  <c r="P56" i="1"/>
  <c r="Z55" i="1"/>
  <c r="X55" i="1"/>
  <c r="W55" i="1"/>
  <c r="Y55" i="1" s="1"/>
  <c r="V55" i="1"/>
  <c r="U55" i="1"/>
  <c r="T55" i="1"/>
  <c r="S55" i="1"/>
  <c r="R55" i="1"/>
  <c r="Q55" i="1"/>
  <c r="P55" i="1"/>
  <c r="Z54" i="1"/>
  <c r="X54" i="1"/>
  <c r="W54" i="1"/>
  <c r="Y54" i="1" s="1"/>
  <c r="V54" i="1"/>
  <c r="U54" i="1"/>
  <c r="T54" i="1"/>
  <c r="S54" i="1"/>
  <c r="R54" i="1"/>
  <c r="Q54" i="1"/>
  <c r="P54" i="1"/>
  <c r="Z53" i="1"/>
  <c r="X53" i="1"/>
  <c r="W53" i="1"/>
  <c r="Y53" i="1" s="1"/>
  <c r="V53" i="1"/>
  <c r="U53" i="1"/>
  <c r="T53" i="1"/>
  <c r="S53" i="1"/>
  <c r="R53" i="1"/>
  <c r="Q53" i="1"/>
  <c r="P53" i="1"/>
  <c r="Z52" i="1"/>
  <c r="X52" i="1"/>
  <c r="W52" i="1"/>
  <c r="Y52" i="1" s="1"/>
  <c r="V52" i="1"/>
  <c r="U52" i="1"/>
  <c r="T52" i="1"/>
  <c r="S52" i="1"/>
  <c r="R52" i="1"/>
  <c r="Q52" i="1"/>
  <c r="P52" i="1"/>
  <c r="Z51" i="1"/>
  <c r="X51" i="1"/>
  <c r="W51" i="1"/>
  <c r="V51" i="1"/>
  <c r="U51" i="1"/>
  <c r="T51" i="1"/>
  <c r="S51" i="1"/>
  <c r="R51" i="1"/>
  <c r="Q51" i="1"/>
  <c r="P51" i="1"/>
  <c r="Y51" i="1" s="1"/>
  <c r="Z50" i="1"/>
  <c r="X50" i="1"/>
  <c r="W50" i="1"/>
  <c r="V50" i="1"/>
  <c r="U50" i="1"/>
  <c r="T50" i="1"/>
  <c r="S50" i="1"/>
  <c r="R50" i="1"/>
  <c r="Q50" i="1"/>
  <c r="P50" i="1"/>
  <c r="Y50" i="1" s="1"/>
  <c r="Z49" i="1"/>
  <c r="Y49" i="1"/>
  <c r="X49" i="1"/>
  <c r="W49" i="1"/>
  <c r="V49" i="1"/>
  <c r="U49" i="1"/>
  <c r="T49" i="1"/>
  <c r="S49" i="1"/>
  <c r="R49" i="1"/>
  <c r="Q49" i="1"/>
  <c r="P49" i="1"/>
  <c r="Z48" i="1"/>
  <c r="X48" i="1"/>
  <c r="W48" i="1"/>
  <c r="Y48" i="1" s="1"/>
  <c r="V48" i="1"/>
  <c r="U48" i="1"/>
  <c r="T48" i="1"/>
  <c r="S48" i="1"/>
  <c r="R48" i="1"/>
  <c r="Q48" i="1"/>
  <c r="P48" i="1"/>
  <c r="Z47" i="1"/>
  <c r="X47" i="1"/>
  <c r="W47" i="1"/>
  <c r="Y47" i="1" s="1"/>
  <c r="V47" i="1"/>
  <c r="U47" i="1"/>
  <c r="T47" i="1"/>
  <c r="S47" i="1"/>
  <c r="R47" i="1"/>
  <c r="Q47" i="1"/>
  <c r="P47" i="1"/>
  <c r="Z46" i="1"/>
  <c r="X46" i="1"/>
  <c r="W46" i="1"/>
  <c r="V46" i="1"/>
  <c r="U46" i="1"/>
  <c r="T46" i="1"/>
  <c r="S46" i="1"/>
  <c r="R46" i="1"/>
  <c r="Q46" i="1"/>
  <c r="P46" i="1"/>
  <c r="Y46" i="1" s="1"/>
  <c r="Z45" i="1"/>
  <c r="Y45" i="1"/>
  <c r="X45" i="1"/>
  <c r="W45" i="1"/>
  <c r="V45" i="1"/>
  <c r="U45" i="1"/>
  <c r="T45" i="1"/>
  <c r="S45" i="1"/>
  <c r="R45" i="1"/>
  <c r="Q45" i="1"/>
  <c r="P45" i="1"/>
  <c r="Z44" i="1"/>
  <c r="X44" i="1"/>
  <c r="W44" i="1"/>
  <c r="V44" i="1"/>
  <c r="U44" i="1"/>
  <c r="T44" i="1"/>
  <c r="S44" i="1"/>
  <c r="R44" i="1"/>
  <c r="Q44" i="1"/>
  <c r="P44" i="1"/>
  <c r="Y44" i="1" s="1"/>
  <c r="Z43" i="1"/>
  <c r="X43" i="1"/>
  <c r="W43" i="1"/>
  <c r="Y43" i="1" s="1"/>
  <c r="V43" i="1"/>
  <c r="U43" i="1"/>
  <c r="T43" i="1"/>
  <c r="S43" i="1"/>
  <c r="R43" i="1"/>
  <c r="Q43" i="1"/>
  <c r="P43" i="1"/>
  <c r="Z42" i="1"/>
  <c r="X42" i="1"/>
  <c r="W42" i="1"/>
  <c r="Y42" i="1" s="1"/>
  <c r="V42" i="1"/>
  <c r="U42" i="1"/>
  <c r="T42" i="1"/>
  <c r="S42" i="1"/>
  <c r="R42" i="1"/>
  <c r="Q42" i="1"/>
  <c r="P42" i="1"/>
  <c r="Z41" i="1"/>
  <c r="X41" i="1"/>
  <c r="W41" i="1"/>
  <c r="Y41" i="1" s="1"/>
  <c r="V41" i="1"/>
  <c r="U41" i="1"/>
  <c r="T41" i="1"/>
  <c r="S41" i="1"/>
  <c r="R41" i="1"/>
  <c r="Q41" i="1"/>
  <c r="P41" i="1"/>
  <c r="Z40" i="1"/>
  <c r="X40" i="1"/>
  <c r="W40" i="1"/>
  <c r="Y40" i="1" s="1"/>
  <c r="V40" i="1"/>
  <c r="U40" i="1"/>
  <c r="T40" i="1"/>
  <c r="S40" i="1"/>
  <c r="R40" i="1"/>
  <c r="Q40" i="1"/>
  <c r="P40" i="1"/>
  <c r="Z39" i="1"/>
  <c r="X39" i="1"/>
  <c r="W39" i="1"/>
  <c r="V39" i="1"/>
  <c r="U39" i="1"/>
  <c r="T39" i="1"/>
  <c r="S39" i="1"/>
  <c r="R39" i="1"/>
  <c r="Q39" i="1"/>
  <c r="P39" i="1"/>
  <c r="Y39" i="1" s="1"/>
  <c r="Z38" i="1"/>
  <c r="X38" i="1"/>
  <c r="W38" i="1"/>
  <c r="Y38" i="1" s="1"/>
  <c r="V38" i="1"/>
  <c r="U38" i="1"/>
  <c r="T38" i="1"/>
  <c r="S38" i="1"/>
  <c r="R38" i="1"/>
  <c r="Q38" i="1"/>
  <c r="P38" i="1"/>
  <c r="Z37" i="1"/>
  <c r="Y37" i="1"/>
  <c r="X37" i="1"/>
  <c r="W37" i="1"/>
  <c r="V37" i="1"/>
  <c r="U37" i="1"/>
  <c r="T37" i="1"/>
  <c r="S37" i="1"/>
  <c r="R37" i="1"/>
  <c r="Q37" i="1"/>
  <c r="P37" i="1"/>
  <c r="Z36" i="1"/>
  <c r="X36" i="1"/>
  <c r="W36" i="1"/>
  <c r="V36" i="1"/>
  <c r="U36" i="1"/>
  <c r="T36" i="1"/>
  <c r="S36" i="1"/>
  <c r="R36" i="1"/>
  <c r="Q36" i="1"/>
  <c r="P36" i="1"/>
  <c r="Y36" i="1" s="1"/>
  <c r="Z35" i="1"/>
  <c r="X35" i="1"/>
  <c r="W35" i="1"/>
  <c r="Y35" i="1" s="1"/>
  <c r="V35" i="1"/>
  <c r="U35" i="1"/>
  <c r="T35" i="1"/>
  <c r="S35" i="1"/>
  <c r="R35" i="1"/>
  <c r="Q35" i="1"/>
  <c r="P35" i="1"/>
  <c r="Z34" i="1"/>
  <c r="X34" i="1"/>
  <c r="W34" i="1"/>
  <c r="V34" i="1"/>
  <c r="U34" i="1"/>
  <c r="T34" i="1"/>
  <c r="S34" i="1"/>
  <c r="R34" i="1"/>
  <c r="Q34" i="1"/>
  <c r="P34" i="1"/>
  <c r="Y34" i="1" s="1"/>
  <c r="Z33" i="1"/>
  <c r="Y33" i="1"/>
  <c r="X33" i="1"/>
  <c r="W33" i="1"/>
  <c r="V33" i="1"/>
  <c r="U33" i="1"/>
  <c r="T33" i="1"/>
  <c r="S33" i="1"/>
  <c r="R33" i="1"/>
  <c r="Q33" i="1"/>
  <c r="P33" i="1"/>
  <c r="Z32" i="1"/>
  <c r="X32" i="1"/>
  <c r="W32" i="1"/>
  <c r="Y32" i="1" s="1"/>
  <c r="V32" i="1"/>
  <c r="U32" i="1"/>
  <c r="T32" i="1"/>
  <c r="S32" i="1"/>
  <c r="R32" i="1"/>
  <c r="Q32" i="1"/>
  <c r="P32" i="1"/>
  <c r="Z31" i="1"/>
  <c r="X31" i="1"/>
  <c r="W31" i="1"/>
  <c r="Y31" i="1" s="1"/>
  <c r="V31" i="1"/>
  <c r="U31" i="1"/>
  <c r="T31" i="1"/>
  <c r="S31" i="1"/>
  <c r="R31" i="1"/>
  <c r="Q31" i="1"/>
  <c r="P31" i="1"/>
  <c r="Z30" i="1"/>
  <c r="X30" i="1"/>
  <c r="W30" i="1"/>
  <c r="Y30" i="1" s="1"/>
  <c r="V30" i="1"/>
  <c r="U30" i="1"/>
  <c r="T30" i="1"/>
  <c r="S30" i="1"/>
  <c r="R30" i="1"/>
  <c r="Q30" i="1"/>
  <c r="P30" i="1"/>
  <c r="Z29" i="1"/>
  <c r="X29" i="1"/>
  <c r="W29" i="1"/>
  <c r="Y29" i="1" s="1"/>
  <c r="V29" i="1"/>
  <c r="U29" i="1"/>
  <c r="T29" i="1"/>
  <c r="S29" i="1"/>
  <c r="R29" i="1"/>
  <c r="Q29" i="1"/>
  <c r="P29" i="1"/>
  <c r="Z28" i="1"/>
  <c r="X28" i="1"/>
  <c r="W28" i="1"/>
  <c r="V28" i="1"/>
  <c r="U28" i="1"/>
  <c r="T28" i="1"/>
  <c r="S28" i="1"/>
  <c r="R28" i="1"/>
  <c r="Q28" i="1"/>
  <c r="P28" i="1"/>
  <c r="Y28" i="1" s="1"/>
  <c r="Z27" i="1"/>
  <c r="X27" i="1"/>
  <c r="W27" i="1"/>
  <c r="V27" i="1"/>
  <c r="U27" i="1"/>
  <c r="T27" i="1"/>
  <c r="S27" i="1"/>
  <c r="R27" i="1"/>
  <c r="Q27" i="1"/>
  <c r="P27" i="1"/>
  <c r="Y27" i="1" s="1"/>
  <c r="Z26" i="1"/>
  <c r="X26" i="1"/>
  <c r="W26" i="1"/>
  <c r="V26" i="1"/>
  <c r="U26" i="1"/>
  <c r="T26" i="1"/>
  <c r="S26" i="1"/>
  <c r="R26" i="1"/>
  <c r="Q26" i="1"/>
  <c r="P26" i="1"/>
  <c r="Y26" i="1" s="1"/>
  <c r="Z25" i="1"/>
  <c r="Y25" i="1"/>
  <c r="X25" i="1"/>
  <c r="W25" i="1"/>
  <c r="V25" i="1"/>
  <c r="U25" i="1"/>
  <c r="T25" i="1"/>
  <c r="S25" i="1"/>
  <c r="R25" i="1"/>
  <c r="Q25" i="1"/>
  <c r="P25" i="1"/>
  <c r="Z24" i="1"/>
  <c r="X24" i="1"/>
  <c r="W24" i="1"/>
  <c r="Y24" i="1" s="1"/>
  <c r="V24" i="1"/>
  <c r="U24" i="1"/>
  <c r="T24" i="1"/>
  <c r="S24" i="1"/>
  <c r="R24" i="1"/>
  <c r="Q24" i="1"/>
  <c r="P24" i="1"/>
  <c r="Z23" i="1"/>
  <c r="X23" i="1"/>
  <c r="W23" i="1"/>
  <c r="Y23" i="1" s="1"/>
  <c r="V23" i="1"/>
  <c r="U23" i="1"/>
  <c r="T23" i="1"/>
  <c r="S23" i="1"/>
  <c r="R23" i="1"/>
  <c r="Q23" i="1"/>
  <c r="P23" i="1"/>
  <c r="Z22" i="1"/>
  <c r="X22" i="1"/>
  <c r="W22" i="1"/>
  <c r="Y22" i="1" s="1"/>
  <c r="V22" i="1"/>
  <c r="U22" i="1"/>
  <c r="T22" i="1"/>
  <c r="S22" i="1"/>
  <c r="R22" i="1"/>
  <c r="Q22" i="1"/>
  <c r="P22" i="1"/>
  <c r="Z21" i="1"/>
  <c r="Y21" i="1"/>
  <c r="X21" i="1"/>
  <c r="W21" i="1"/>
  <c r="V21" i="1"/>
  <c r="U21" i="1"/>
  <c r="T21" i="1"/>
  <c r="S21" i="1"/>
  <c r="R21" i="1"/>
  <c r="Q21" i="1"/>
  <c r="P21" i="1"/>
  <c r="Z20" i="1"/>
  <c r="X20" i="1"/>
  <c r="W20" i="1"/>
  <c r="Y20" i="1" s="1"/>
  <c r="V20" i="1"/>
  <c r="U20" i="1"/>
  <c r="T20" i="1"/>
  <c r="S20" i="1"/>
  <c r="R20" i="1"/>
  <c r="Q20" i="1"/>
  <c r="P20" i="1"/>
  <c r="Z19" i="1"/>
  <c r="X19" i="1"/>
  <c r="W19" i="1"/>
  <c r="Y19" i="1" s="1"/>
  <c r="V19" i="1"/>
  <c r="U19" i="1"/>
  <c r="T19" i="1"/>
  <c r="S19" i="1"/>
  <c r="R19" i="1"/>
  <c r="Q19" i="1"/>
  <c r="P19" i="1"/>
  <c r="Z18" i="1"/>
  <c r="X18" i="1"/>
  <c r="W18" i="1"/>
  <c r="Y18" i="1" s="1"/>
  <c r="V18" i="1"/>
  <c r="U18" i="1"/>
  <c r="T18" i="1"/>
  <c r="S18" i="1"/>
  <c r="R18" i="1"/>
  <c r="Q18" i="1"/>
  <c r="P18" i="1"/>
  <c r="Z17" i="1"/>
  <c r="X17" i="1"/>
  <c r="W17" i="1"/>
  <c r="Y17" i="1" s="1"/>
  <c r="V17" i="1"/>
  <c r="U17" i="1"/>
  <c r="T17" i="1"/>
  <c r="S17" i="1"/>
  <c r="R17" i="1"/>
  <c r="Q17" i="1"/>
  <c r="P17" i="1"/>
  <c r="Z16" i="1"/>
  <c r="X16" i="1"/>
  <c r="W16" i="1"/>
  <c r="Y16" i="1" s="1"/>
  <c r="V16" i="1"/>
  <c r="U16" i="1"/>
  <c r="T16" i="1"/>
  <c r="S16" i="1"/>
  <c r="R16" i="1"/>
  <c r="Q16" i="1"/>
  <c r="P16" i="1"/>
  <c r="Z15" i="1"/>
  <c r="X15" i="1"/>
  <c r="W15" i="1"/>
  <c r="Y15" i="1" s="1"/>
  <c r="V15" i="1"/>
  <c r="U15" i="1"/>
  <c r="T15" i="1"/>
  <c r="S15" i="1"/>
  <c r="R15" i="1"/>
  <c r="Q15" i="1"/>
  <c r="P15" i="1"/>
  <c r="Z14" i="1"/>
  <c r="X14" i="1"/>
  <c r="W14" i="1"/>
  <c r="Y14" i="1" s="1"/>
  <c r="V14" i="1"/>
  <c r="U14" i="1"/>
  <c r="T14" i="1"/>
  <c r="S14" i="1"/>
  <c r="R14" i="1"/>
  <c r="Q14" i="1"/>
  <c r="P14" i="1"/>
  <c r="Z13" i="1"/>
  <c r="Y13" i="1"/>
  <c r="X13" i="1"/>
  <c r="W13" i="1"/>
  <c r="V13" i="1"/>
  <c r="U13" i="1"/>
  <c r="T13" i="1"/>
  <c r="S13" i="1"/>
  <c r="R13" i="1"/>
  <c r="Q13" i="1"/>
  <c r="P13" i="1"/>
  <c r="Z12" i="1"/>
  <c r="X12" i="1"/>
  <c r="W12" i="1"/>
  <c r="V12" i="1"/>
  <c r="U12" i="1"/>
  <c r="T12" i="1"/>
  <c r="S12" i="1"/>
  <c r="R12" i="1"/>
  <c r="Q12" i="1"/>
  <c r="P12" i="1"/>
  <c r="Y12" i="1" s="1"/>
  <c r="Z11" i="1"/>
  <c r="X11" i="1"/>
  <c r="W11" i="1"/>
  <c r="Y11" i="1" s="1"/>
  <c r="V11" i="1"/>
  <c r="U11" i="1"/>
  <c r="T11" i="1"/>
  <c r="S11" i="1"/>
  <c r="R11" i="1"/>
  <c r="Q11" i="1"/>
  <c r="P11" i="1"/>
  <c r="Z10" i="1"/>
  <c r="X10" i="1"/>
  <c r="W10" i="1"/>
  <c r="Y10" i="1" s="1"/>
  <c r="V10" i="1"/>
  <c r="U10" i="1"/>
  <c r="T10" i="1"/>
  <c r="S10" i="1"/>
  <c r="R10" i="1"/>
  <c r="Q10" i="1"/>
  <c r="P10" i="1"/>
  <c r="Z9" i="1"/>
  <c r="Y9" i="1"/>
  <c r="X9" i="1"/>
  <c r="W9" i="1"/>
  <c r="V9" i="1"/>
  <c r="U9" i="1"/>
  <c r="T9" i="1"/>
  <c r="S9" i="1"/>
  <c r="R9" i="1"/>
  <c r="Q9" i="1"/>
  <c r="P9" i="1"/>
  <c r="Z8" i="1"/>
  <c r="X8" i="1"/>
  <c r="W8" i="1"/>
  <c r="Y8" i="1" s="1"/>
  <c r="V8" i="1"/>
  <c r="U8" i="1"/>
  <c r="T8" i="1"/>
  <c r="S8" i="1"/>
  <c r="R8" i="1"/>
  <c r="Q8" i="1"/>
  <c r="P8" i="1"/>
  <c r="Z7" i="1"/>
  <c r="X7" i="1"/>
  <c r="W7" i="1"/>
  <c r="Y7" i="1" s="1"/>
  <c r="V7" i="1"/>
  <c r="U7" i="1"/>
  <c r="T7" i="1"/>
  <c r="S7" i="1"/>
  <c r="R7" i="1"/>
  <c r="Q7" i="1"/>
  <c r="P7" i="1"/>
  <c r="Z6" i="1"/>
  <c r="X6" i="1"/>
  <c r="W6" i="1"/>
  <c r="Y6" i="1" s="1"/>
  <c r="V6" i="1"/>
  <c r="U6" i="1"/>
  <c r="T6" i="1"/>
  <c r="S6" i="1"/>
  <c r="R6" i="1"/>
  <c r="Q6" i="1"/>
  <c r="P6" i="1"/>
  <c r="Z5" i="1"/>
  <c r="X5" i="1"/>
  <c r="W5" i="1"/>
  <c r="Y5" i="1" s="1"/>
  <c r="V5" i="1"/>
  <c r="U5" i="1"/>
  <c r="T5" i="1"/>
  <c r="S5" i="1"/>
  <c r="R5" i="1"/>
  <c r="Q5" i="1"/>
  <c r="P5" i="1"/>
  <c r="Z4" i="1"/>
  <c r="X4" i="1"/>
  <c r="W4" i="1"/>
  <c r="V4" i="1"/>
  <c r="U4" i="1"/>
  <c r="T4" i="1"/>
  <c r="S4" i="1"/>
  <c r="R4" i="1"/>
  <c r="Q4" i="1"/>
  <c r="P4" i="1"/>
  <c r="Y4" i="1" s="1"/>
  <c r="Z3" i="1"/>
  <c r="X3" i="1"/>
  <c r="W3" i="1"/>
  <c r="V3" i="1"/>
  <c r="U3" i="1"/>
  <c r="T3" i="1"/>
  <c r="S3" i="1"/>
  <c r="R3" i="1"/>
  <c r="Q3" i="1"/>
  <c r="P3" i="1"/>
  <c r="Y3" i="1" s="1"/>
  <c r="Z2" i="1"/>
  <c r="X2" i="1"/>
  <c r="W2" i="1"/>
  <c r="Y2" i="1" s="1"/>
  <c r="V2" i="1"/>
  <c r="U2" i="1"/>
  <c r="T2" i="1"/>
  <c r="S2" i="1"/>
  <c r="R2" i="1"/>
  <c r="Q2" i="1"/>
  <c r="P2" i="1"/>
  <c r="P132" i="1" l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O98" i="1"/>
  <c r="N98" i="1"/>
  <c r="M98" i="1"/>
  <c r="O97" i="1"/>
  <c r="N97" i="1"/>
  <c r="M97" i="1"/>
  <c r="AF96" i="1"/>
  <c r="AE96" i="1"/>
  <c r="O96" i="1"/>
  <c r="N96" i="1"/>
  <c r="M96" i="1"/>
  <c r="AF95" i="1"/>
  <c r="AE95" i="1"/>
  <c r="O95" i="1"/>
  <c r="N95" i="1"/>
  <c r="M95" i="1"/>
  <c r="AF94" i="1"/>
  <c r="AE94" i="1"/>
  <c r="O94" i="1"/>
  <c r="N94" i="1"/>
  <c r="M94" i="1"/>
  <c r="AF93" i="1"/>
  <c r="AE93" i="1"/>
  <c r="O93" i="1"/>
  <c r="N93" i="1"/>
  <c r="M93" i="1"/>
  <c r="AF92" i="1"/>
  <c r="AE92" i="1"/>
  <c r="O92" i="1"/>
  <c r="N92" i="1"/>
  <c r="M92" i="1"/>
  <c r="AF91" i="1"/>
  <c r="AE91" i="1"/>
  <c r="O91" i="1"/>
  <c r="N91" i="1"/>
  <c r="M91" i="1"/>
  <c r="AF90" i="1"/>
  <c r="AE90" i="1"/>
  <c r="O90" i="1"/>
  <c r="N90" i="1"/>
  <c r="M90" i="1"/>
  <c r="AF89" i="1"/>
  <c r="AE89" i="1"/>
  <c r="O89" i="1"/>
  <c r="N89" i="1"/>
  <c r="M89" i="1"/>
  <c r="AF88" i="1"/>
  <c r="AE88" i="1"/>
  <c r="O88" i="1"/>
  <c r="N88" i="1"/>
  <c r="M88" i="1"/>
  <c r="AF87" i="1"/>
  <c r="AE87" i="1"/>
  <c r="O87" i="1"/>
  <c r="N87" i="1"/>
  <c r="M87" i="1"/>
  <c r="O86" i="1"/>
  <c r="N86" i="1"/>
  <c r="M86" i="1"/>
  <c r="AF85" i="1"/>
  <c r="AE85" i="1"/>
  <c r="O85" i="1"/>
  <c r="N85" i="1"/>
  <c r="M85" i="1"/>
  <c r="AF84" i="1"/>
  <c r="AE84" i="1"/>
  <c r="O84" i="1"/>
  <c r="N84" i="1"/>
  <c r="M84" i="1"/>
  <c r="AF83" i="1"/>
  <c r="AE83" i="1"/>
  <c r="O83" i="1"/>
  <c r="N83" i="1"/>
  <c r="M83" i="1"/>
  <c r="AF82" i="1"/>
  <c r="AE82" i="1"/>
  <c r="O82" i="1"/>
  <c r="N82" i="1"/>
  <c r="M82" i="1"/>
  <c r="AF81" i="1"/>
  <c r="AE81" i="1"/>
  <c r="O81" i="1"/>
  <c r="N81" i="1"/>
  <c r="M81" i="1"/>
  <c r="AF80" i="1"/>
  <c r="AE80" i="1"/>
  <c r="O80" i="1"/>
  <c r="N80" i="1"/>
  <c r="M80" i="1"/>
  <c r="AF79" i="1"/>
  <c r="AE79" i="1"/>
  <c r="O79" i="1"/>
  <c r="N79" i="1"/>
  <c r="M79" i="1"/>
  <c r="AF78" i="1"/>
  <c r="AE78" i="1"/>
  <c r="O78" i="1"/>
  <c r="N78" i="1"/>
  <c r="M78" i="1"/>
  <c r="AF77" i="1"/>
  <c r="AE77" i="1"/>
  <c r="O77" i="1"/>
  <c r="N77" i="1"/>
  <c r="M77" i="1"/>
  <c r="AF76" i="1"/>
  <c r="AE76" i="1"/>
  <c r="O76" i="1"/>
  <c r="N76" i="1"/>
  <c r="M76" i="1"/>
  <c r="AF75" i="1"/>
  <c r="AE75" i="1"/>
  <c r="O75" i="1"/>
  <c r="N75" i="1"/>
  <c r="M75" i="1"/>
  <c r="AF74" i="1"/>
  <c r="AE74" i="1"/>
  <c r="O74" i="1"/>
  <c r="N74" i="1"/>
  <c r="M74" i="1"/>
  <c r="AF73" i="1"/>
  <c r="AE73" i="1"/>
  <c r="O73" i="1"/>
  <c r="N73" i="1"/>
  <c r="M73" i="1"/>
  <c r="AF72" i="1"/>
  <c r="AE72" i="1"/>
  <c r="O72" i="1"/>
  <c r="N72" i="1"/>
  <c r="M72" i="1"/>
  <c r="AF71" i="1"/>
  <c r="AE71" i="1"/>
  <c r="O71" i="1"/>
  <c r="N71" i="1"/>
  <c r="M71" i="1"/>
  <c r="AF70" i="1"/>
  <c r="AE70" i="1"/>
  <c r="O70" i="1"/>
  <c r="N70" i="1"/>
  <c r="M70" i="1"/>
  <c r="AF69" i="1"/>
  <c r="AE69" i="1"/>
  <c r="O69" i="1"/>
  <c r="N69" i="1"/>
  <c r="M69" i="1"/>
  <c r="AF68" i="1"/>
  <c r="AE68" i="1"/>
  <c r="O68" i="1"/>
  <c r="N68" i="1"/>
  <c r="M68" i="1"/>
  <c r="AF67" i="1"/>
  <c r="AE67" i="1"/>
  <c r="O67" i="1"/>
  <c r="N67" i="1"/>
  <c r="M67" i="1"/>
  <c r="AF66" i="1"/>
  <c r="AE66" i="1"/>
  <c r="O66" i="1"/>
  <c r="N66" i="1"/>
  <c r="M66" i="1"/>
  <c r="AF65" i="1"/>
  <c r="AE65" i="1"/>
  <c r="O65" i="1"/>
  <c r="N65" i="1"/>
  <c r="M65" i="1"/>
  <c r="AF64" i="1"/>
  <c r="AE64" i="1"/>
  <c r="O64" i="1"/>
  <c r="N64" i="1"/>
  <c r="M64" i="1"/>
  <c r="AF63" i="1"/>
  <c r="AE63" i="1"/>
  <c r="O63" i="1"/>
  <c r="N63" i="1"/>
  <c r="M63" i="1"/>
  <c r="AF62" i="1"/>
  <c r="AE62" i="1"/>
  <c r="O62" i="1"/>
  <c r="N62" i="1"/>
  <c r="M62" i="1"/>
  <c r="AF61" i="1"/>
  <c r="AE61" i="1"/>
  <c r="O61" i="1"/>
  <c r="N61" i="1"/>
  <c r="M61" i="1"/>
  <c r="AF60" i="1"/>
  <c r="AE60" i="1"/>
  <c r="O60" i="1"/>
  <c r="N60" i="1"/>
  <c r="M60" i="1"/>
  <c r="AF59" i="1"/>
  <c r="AE59" i="1"/>
  <c r="O59" i="1"/>
  <c r="N59" i="1"/>
  <c r="M59" i="1"/>
  <c r="AF57" i="1"/>
  <c r="AE57" i="1"/>
  <c r="O57" i="1"/>
  <c r="N57" i="1"/>
  <c r="M57" i="1"/>
  <c r="AF56" i="1"/>
  <c r="AE56" i="1"/>
  <c r="O56" i="1"/>
  <c r="N56" i="1"/>
  <c r="M56" i="1"/>
  <c r="AF55" i="1"/>
  <c r="AE55" i="1"/>
  <c r="O55" i="1"/>
  <c r="N55" i="1"/>
  <c r="M55" i="1"/>
  <c r="AF54" i="1"/>
  <c r="AE54" i="1"/>
  <c r="O54" i="1"/>
  <c r="N54" i="1"/>
  <c r="M54" i="1"/>
  <c r="AF53" i="1"/>
  <c r="AE53" i="1"/>
  <c r="O53" i="1"/>
  <c r="N53" i="1"/>
  <c r="M53" i="1"/>
  <c r="AF52" i="1"/>
  <c r="AE52" i="1"/>
  <c r="O52" i="1"/>
  <c r="N52" i="1"/>
  <c r="M52" i="1"/>
  <c r="AF51" i="1"/>
  <c r="AE51" i="1"/>
  <c r="O51" i="1"/>
  <c r="N51" i="1"/>
  <c r="M51" i="1"/>
  <c r="AF50" i="1"/>
  <c r="AE50" i="1"/>
  <c r="O50" i="1"/>
  <c r="N50" i="1"/>
  <c r="M50" i="1"/>
  <c r="AF48" i="1"/>
  <c r="AE48" i="1"/>
  <c r="O48" i="1"/>
  <c r="N48" i="1"/>
  <c r="M48" i="1"/>
  <c r="AF47" i="1"/>
  <c r="AE47" i="1"/>
  <c r="O47" i="1"/>
  <c r="N47" i="1"/>
  <c r="M47" i="1"/>
  <c r="AF46" i="1"/>
  <c r="AE46" i="1"/>
  <c r="O46" i="1"/>
  <c r="N46" i="1"/>
  <c r="M46" i="1"/>
  <c r="AF45" i="1"/>
  <c r="AE45" i="1"/>
  <c r="O45" i="1"/>
  <c r="N45" i="1"/>
  <c r="M45" i="1"/>
  <c r="AF44" i="1"/>
  <c r="AE44" i="1"/>
  <c r="O44" i="1"/>
  <c r="N44" i="1"/>
  <c r="M44" i="1"/>
  <c r="AF43" i="1"/>
  <c r="AE43" i="1"/>
  <c r="O43" i="1"/>
  <c r="N43" i="1"/>
  <c r="M43" i="1"/>
  <c r="AF42" i="1"/>
  <c r="AE42" i="1"/>
  <c r="O42" i="1"/>
  <c r="N42" i="1"/>
  <c r="M42" i="1"/>
  <c r="AF41" i="1"/>
  <c r="AE41" i="1"/>
  <c r="O41" i="1"/>
  <c r="N41" i="1"/>
  <c r="M41" i="1"/>
  <c r="AF40" i="1"/>
  <c r="AE40" i="1"/>
  <c r="O40" i="1"/>
  <c r="N40" i="1"/>
  <c r="M40" i="1"/>
  <c r="AF39" i="1"/>
  <c r="AE39" i="1"/>
  <c r="O39" i="1"/>
  <c r="N39" i="1"/>
  <c r="M39" i="1"/>
  <c r="AF38" i="1"/>
  <c r="AE38" i="1"/>
  <c r="O38" i="1"/>
  <c r="N38" i="1"/>
  <c r="M38" i="1"/>
  <c r="AF37" i="1"/>
  <c r="AE37" i="1"/>
  <c r="O37" i="1"/>
  <c r="N37" i="1"/>
  <c r="M37" i="1"/>
  <c r="AF36" i="1"/>
  <c r="AE36" i="1"/>
  <c r="O36" i="1"/>
  <c r="N36" i="1"/>
  <c r="M36" i="1"/>
  <c r="AF35" i="1"/>
  <c r="AE35" i="1"/>
  <c r="O35" i="1"/>
  <c r="N35" i="1"/>
  <c r="M35" i="1"/>
  <c r="O34" i="1"/>
  <c r="N34" i="1"/>
  <c r="M34" i="1"/>
  <c r="AF33" i="1"/>
  <c r="AE33" i="1"/>
  <c r="O33" i="1"/>
  <c r="N33" i="1"/>
  <c r="M33" i="1"/>
  <c r="AF32" i="1"/>
  <c r="AE32" i="1"/>
  <c r="O32" i="1"/>
  <c r="N32" i="1"/>
  <c r="M32" i="1"/>
  <c r="AF31" i="1"/>
  <c r="AE31" i="1"/>
  <c r="O31" i="1"/>
  <c r="N31" i="1"/>
  <c r="M31" i="1"/>
  <c r="AF30" i="1"/>
  <c r="AE30" i="1"/>
  <c r="O30" i="1"/>
  <c r="N30" i="1"/>
  <c r="M30" i="1"/>
  <c r="AF29" i="1"/>
  <c r="AE29" i="1"/>
  <c r="O29" i="1"/>
  <c r="N29" i="1"/>
  <c r="M29" i="1"/>
  <c r="AF28" i="1"/>
  <c r="AE28" i="1"/>
  <c r="O28" i="1"/>
  <c r="N28" i="1"/>
  <c r="M28" i="1"/>
  <c r="AF27" i="1"/>
  <c r="AE27" i="1"/>
  <c r="O27" i="1"/>
  <c r="N27" i="1"/>
  <c r="M27" i="1"/>
  <c r="AF26" i="1"/>
  <c r="AE26" i="1"/>
  <c r="O26" i="1"/>
  <c r="N26" i="1"/>
  <c r="M26" i="1"/>
  <c r="AF25" i="1"/>
  <c r="AE25" i="1"/>
  <c r="O25" i="1"/>
  <c r="N25" i="1"/>
  <c r="M25" i="1"/>
  <c r="AF24" i="1"/>
  <c r="AE24" i="1"/>
  <c r="O24" i="1"/>
  <c r="N24" i="1"/>
  <c r="M24" i="1"/>
  <c r="AF23" i="1"/>
  <c r="AE23" i="1"/>
  <c r="O23" i="1"/>
  <c r="N23" i="1"/>
  <c r="M23" i="1"/>
  <c r="AF22" i="1"/>
  <c r="AE22" i="1"/>
  <c r="O22" i="1"/>
  <c r="N22" i="1"/>
  <c r="M22" i="1"/>
  <c r="AF21" i="1"/>
  <c r="AE21" i="1"/>
  <c r="O21" i="1"/>
  <c r="N21" i="1"/>
  <c r="M21" i="1"/>
  <c r="AF20" i="1"/>
  <c r="AE20" i="1"/>
  <c r="O20" i="1"/>
  <c r="N20" i="1"/>
  <c r="M20" i="1"/>
  <c r="AF19" i="1"/>
  <c r="AE19" i="1"/>
  <c r="O19" i="1"/>
  <c r="N19" i="1"/>
  <c r="M19" i="1"/>
  <c r="AF18" i="1"/>
  <c r="AE18" i="1"/>
  <c r="O18" i="1"/>
  <c r="N18" i="1"/>
  <c r="M18" i="1"/>
  <c r="AF17" i="1"/>
  <c r="AE17" i="1"/>
  <c r="O17" i="1"/>
  <c r="N17" i="1"/>
  <c r="M17" i="1"/>
  <c r="AF16" i="1"/>
  <c r="AE16" i="1"/>
  <c r="O16" i="1"/>
  <c r="N16" i="1"/>
  <c r="M16" i="1"/>
  <c r="AF15" i="1"/>
  <c r="AE15" i="1"/>
  <c r="O15" i="1"/>
  <c r="N15" i="1"/>
  <c r="M15" i="1"/>
  <c r="AF14" i="1"/>
  <c r="AE14" i="1"/>
  <c r="O14" i="1"/>
  <c r="N14" i="1"/>
  <c r="M14" i="1"/>
  <c r="AF13" i="1"/>
  <c r="AE13" i="1"/>
  <c r="O13" i="1"/>
  <c r="N13" i="1"/>
  <c r="M13" i="1"/>
  <c r="AF12" i="1"/>
  <c r="AE12" i="1"/>
  <c r="O12" i="1"/>
  <c r="N12" i="1"/>
  <c r="M12" i="1"/>
  <c r="AF11" i="1"/>
  <c r="AE11" i="1"/>
  <c r="O11" i="1"/>
  <c r="N11" i="1"/>
  <c r="M11" i="1"/>
  <c r="AF10" i="1"/>
  <c r="AE10" i="1"/>
  <c r="O10" i="1"/>
  <c r="N10" i="1"/>
  <c r="M10" i="1"/>
  <c r="AF9" i="1"/>
  <c r="AE9" i="1"/>
  <c r="O9" i="1"/>
  <c r="N9" i="1"/>
  <c r="M9" i="1"/>
  <c r="O8" i="1"/>
  <c r="N8" i="1"/>
  <c r="M8" i="1"/>
  <c r="AF7" i="1"/>
  <c r="AE7" i="1"/>
  <c r="O7" i="1"/>
  <c r="N7" i="1"/>
  <c r="M7" i="1"/>
  <c r="AF6" i="1"/>
  <c r="AE6" i="1"/>
  <c r="O6" i="1"/>
  <c r="N6" i="1"/>
  <c r="M6" i="1"/>
  <c r="AF5" i="1"/>
  <c r="AE5" i="1"/>
  <c r="O5" i="1"/>
  <c r="N5" i="1"/>
  <c r="M5" i="1"/>
  <c r="O4" i="1"/>
  <c r="N4" i="1"/>
  <c r="M4" i="1"/>
  <c r="AF3" i="1"/>
  <c r="AE3" i="1"/>
  <c r="O3" i="1"/>
  <c r="N3" i="1"/>
  <c r="M3" i="1"/>
  <c r="AF2" i="1"/>
  <c r="AE2" i="1"/>
  <c r="W101" i="1"/>
  <c r="V101" i="1"/>
  <c r="U101" i="1"/>
  <c r="T101" i="1"/>
  <c r="S101" i="1"/>
  <c r="R101" i="1"/>
  <c r="Q101" i="1"/>
  <c r="P101" i="1"/>
  <c r="O2" i="1"/>
  <c r="N2" i="1"/>
  <c r="M2" i="1"/>
  <c r="X101" i="1" l="1"/>
  <c r="Z101" i="1"/>
  <c r="T102" i="1" s="1"/>
  <c r="U102" i="1" l="1"/>
  <c r="V102" i="1"/>
</calcChain>
</file>

<file path=xl/sharedStrings.xml><?xml version="1.0" encoding="utf-8"?>
<sst xmlns="http://schemas.openxmlformats.org/spreadsheetml/2006/main" count="1031" uniqueCount="404">
  <si>
    <t>TIPO</t>
  </si>
  <si>
    <t>ESTADO</t>
  </si>
  <si>
    <t>ADSCRIPCIÓN</t>
  </si>
  <si>
    <t>UC</t>
  </si>
  <si>
    <t>FOTO</t>
  </si>
  <si>
    <t>GENERACIÓN</t>
  </si>
  <si>
    <t>FECHA DE NACIMIENTO</t>
  </si>
  <si>
    <t xml:space="preserve">MICROCHIP </t>
  </si>
  <si>
    <t>ORIGEN</t>
  </si>
  <si>
    <t>FECHA INGRESO</t>
  </si>
  <si>
    <t>FECHA INGRESO AL ULTIMO PUNTO DE ADSCRICIÓN</t>
  </si>
  <si>
    <t xml:space="preserve">EDAD EN AÑOS </t>
  </si>
  <si>
    <t>ANTIGÜEDAD</t>
  </si>
  <si>
    <t>ANTIGÜEDAD EN EL SITIO ACTUAL DE ADCRIPCIÓN</t>
  </si>
  <si>
    <t>MARCAJES POSITIVOS</t>
  </si>
  <si>
    <t>FITO DETECTADO</t>
  </si>
  <si>
    <t>ZOO DETECTADO</t>
  </si>
  <si>
    <t>ACUI DETECTADO</t>
  </si>
  <si>
    <t>FITO KGR. DECOMISADO</t>
  </si>
  <si>
    <t>ZOO KGR. DECOMISADO</t>
  </si>
  <si>
    <t>ACUI KGR. DECOMISADO</t>
  </si>
  <si>
    <t>MARCAJES NEGATIVOS</t>
  </si>
  <si>
    <t xml:space="preserve">% DE EFECTIVIDAD </t>
  </si>
  <si>
    <t xml:space="preserve">EQUIPAJES MARCADOS  </t>
  </si>
  <si>
    <t>KG TOTALES DECOMISADOS</t>
  </si>
  <si>
    <t>% DE EFECTIVIDAD 2</t>
  </si>
  <si>
    <t>MANEJADORES</t>
  </si>
  <si>
    <t>ESTADO DE SALUD CANINOS</t>
  </si>
  <si>
    <t>OBSERVACIONES</t>
  </si>
  <si>
    <t>HALLAZGO DESTACADO</t>
  </si>
  <si>
    <t>PLAGA DETECTADA</t>
  </si>
  <si>
    <t>IMAGEN DE REFERENCIA (WEB)</t>
  </si>
  <si>
    <t xml:space="preserve">IMAGEN PORPORCIONADA POR LA OISA </t>
  </si>
  <si>
    <t>OISA</t>
  </si>
  <si>
    <t>Aguascalientes</t>
  </si>
  <si>
    <t>Quency</t>
  </si>
  <si>
    <t>G23, G38</t>
  </si>
  <si>
    <t>AVID*600*066*378</t>
  </si>
  <si>
    <t>CASA HOGAR IFA</t>
  </si>
  <si>
    <t>Regular</t>
  </si>
  <si>
    <t>VOMITO Y DIARREA</t>
  </si>
  <si>
    <t>Baja California</t>
  </si>
  <si>
    <t>Ensenada</t>
  </si>
  <si>
    <t>Jannis</t>
  </si>
  <si>
    <t>AVID*010*028*258</t>
  </si>
  <si>
    <t>ALBERGUE "FUNDACION ROSADA CUELLAR"</t>
  </si>
  <si>
    <t>Buena</t>
  </si>
  <si>
    <t>Malo</t>
  </si>
  <si>
    <t>BAJA MUERTE ACCIDENTAL</t>
  </si>
  <si>
    <t>Widow</t>
  </si>
  <si>
    <t>G47</t>
  </si>
  <si>
    <t>AVID*606*925*034</t>
  </si>
  <si>
    <t>DONACION PARTICULAR</t>
  </si>
  <si>
    <t>Tijuana</t>
  </si>
  <si>
    <t>Gela</t>
  </si>
  <si>
    <t>G10, G14,G15</t>
  </si>
  <si>
    <t>AVID *003*843*540</t>
  </si>
  <si>
    <t>DONACIÓN PARTICULAR</t>
  </si>
  <si>
    <t>Inka</t>
  </si>
  <si>
    <t>G10, G28</t>
  </si>
  <si>
    <t>AVID *003*844*341</t>
  </si>
  <si>
    <t>wera</t>
  </si>
  <si>
    <t>G 40</t>
  </si>
  <si>
    <t>AVID*603*085*068</t>
  </si>
  <si>
    <t>CAMBIO DE ADSCRIPCIÓN A PVIF DE NUEVO CAMPECHITO</t>
  </si>
  <si>
    <t>WINK</t>
  </si>
  <si>
    <t>AVID*603*624*365</t>
  </si>
  <si>
    <t>ALBERGUE</t>
  </si>
  <si>
    <t>Baja California Sur</t>
  </si>
  <si>
    <t>San José del Cabo</t>
  </si>
  <si>
    <t>Masaru</t>
  </si>
  <si>
    <t>G19, G23</t>
  </si>
  <si>
    <t>AVID*842*113*380</t>
  </si>
  <si>
    <t>INFECCIÓN URINARIA</t>
  </si>
  <si>
    <t>Ohana</t>
  </si>
  <si>
    <t>G24</t>
  </si>
  <si>
    <t>AVID*844*598*079</t>
  </si>
  <si>
    <t>Unkas</t>
  </si>
  <si>
    <t>G34</t>
  </si>
  <si>
    <t>AVID*600*050*557
603*091*628</t>
  </si>
  <si>
    <t>HUELLITAS AMECAMECA A.C</t>
  </si>
  <si>
    <t>CDMX</t>
  </si>
  <si>
    <t>Aduana de Carga</t>
  </si>
  <si>
    <t>Iby</t>
  </si>
  <si>
    <t>G14</t>
  </si>
  <si>
    <t>AVID*026*637*569</t>
  </si>
  <si>
    <t>ALBERGUE "PROTECTORA NACIONAL DE ANIMALES, A.C."</t>
  </si>
  <si>
    <t>DISPLASIA DE CADERA</t>
  </si>
  <si>
    <t>Petit</t>
  </si>
  <si>
    <t>G22, G27</t>
  </si>
  <si>
    <t>AVID*844*599*062</t>
  </si>
  <si>
    <t>FUNDACION MANUEL ROSADA CUELLAR</t>
  </si>
  <si>
    <t>CRISTALURIA</t>
  </si>
  <si>
    <t>AICM</t>
  </si>
  <si>
    <t>Ixe</t>
  </si>
  <si>
    <t>AVID*026*770*596</t>
  </si>
  <si>
    <t>ALBERGUE "COMUNIDAD ECOLÓGICA ITZCUINCLE"</t>
  </si>
  <si>
    <t>PUENTES OSEOS</t>
  </si>
  <si>
    <t>Tika</t>
  </si>
  <si>
    <t>AVID*603*632*292</t>
  </si>
  <si>
    <t>T1-T2</t>
  </si>
  <si>
    <t>19 S</t>
  </si>
  <si>
    <t>DiecinueveS</t>
  </si>
  <si>
    <t>AVID*842*107*260</t>
  </si>
  <si>
    <t>ASOCIACIÓN CIVIL MUNDO PATITAS</t>
  </si>
  <si>
    <t>Jako</t>
  </si>
  <si>
    <t>G17, G33</t>
  </si>
  <si>
    <t>AVID*026*627*842</t>
  </si>
  <si>
    <t xml:space="preserve">OBESIDAD, EN OBSERVACIÓN. </t>
  </si>
  <si>
    <t>Kimberly</t>
  </si>
  <si>
    <t>G17, G26</t>
  </si>
  <si>
    <t>AVID*009*769*621</t>
  </si>
  <si>
    <t>CLINICA SHAMBALA</t>
  </si>
  <si>
    <t>Mamut</t>
  </si>
  <si>
    <t>G19</t>
  </si>
  <si>
    <t>AVID* 840*082*563</t>
  </si>
  <si>
    <t>Mala</t>
  </si>
  <si>
    <t>MALA</t>
  </si>
  <si>
    <t>MUERTE POR FIBROSARCOMA</t>
  </si>
  <si>
    <t>Onix</t>
  </si>
  <si>
    <t>G21, G26</t>
  </si>
  <si>
    <t>AVID*844*592*621</t>
  </si>
  <si>
    <t>CENTRO DE ATENCIÓN  CANINA DE ECATEPEC DE MORELOS</t>
  </si>
  <si>
    <t>Onza</t>
  </si>
  <si>
    <t>AVID*844*593*837</t>
  </si>
  <si>
    <t>BIENESTAR HUMANO, PROTECCION ANIMAL Y RESCATE ECOLOGICO</t>
  </si>
  <si>
    <t>Orion</t>
  </si>
  <si>
    <t>G21</t>
  </si>
  <si>
    <t>AVID*844*593*541</t>
  </si>
  <si>
    <t>REFUGIO PATITAS TUZAS HIDALGO</t>
  </si>
  <si>
    <t>Pixie</t>
  </si>
  <si>
    <t>G22</t>
  </si>
  <si>
    <t>AVID*844*601*619</t>
  </si>
  <si>
    <t>DERMATITIS ATOPICA. EN OBSERVACIÓN</t>
  </si>
  <si>
    <t>Qori</t>
  </si>
  <si>
    <t>G23, G26</t>
  </si>
  <si>
    <t>AVID*844*594*541</t>
  </si>
  <si>
    <t>DESGASTE DE INCISIVOS. PRURITO, HIPERPIGMENTACIÓN EN PIEL</t>
  </si>
  <si>
    <t>Sica</t>
  </si>
  <si>
    <t>G20, G22</t>
  </si>
  <si>
    <t>AVID* 840*052*890</t>
  </si>
  <si>
    <t>Tlaloc</t>
  </si>
  <si>
    <t>G38</t>
  </si>
  <si>
    <t>AVID*603*023*018</t>
  </si>
  <si>
    <t>Tuza</t>
  </si>
  <si>
    <t>AVID*603*614*263</t>
  </si>
  <si>
    <t>Valquiria</t>
  </si>
  <si>
    <t>G35</t>
  </si>
  <si>
    <t>AVID*603*082*025</t>
  </si>
  <si>
    <t>Vera</t>
  </si>
  <si>
    <t>AVID*603*632*337</t>
  </si>
  <si>
    <t>GARDIASIS</t>
  </si>
  <si>
    <t>Pocker</t>
  </si>
  <si>
    <t>G22, G33</t>
  </si>
  <si>
    <t>AVID*844*598*309</t>
  </si>
  <si>
    <t>Titan</t>
  </si>
  <si>
    <t>G33</t>
  </si>
  <si>
    <t>AVID*600*068*524</t>
  </si>
  <si>
    <t>ONG</t>
  </si>
  <si>
    <t>DERMATITIS</t>
  </si>
  <si>
    <t>Kroqueta</t>
  </si>
  <si>
    <t>G40</t>
  </si>
  <si>
    <t>AVID*009*802*091</t>
  </si>
  <si>
    <t>FUNDACIÓN RESPETO A LOS ANIMALES</t>
  </si>
  <si>
    <t>PUENTES OSEOS, CLAUDICACIÓN TREN POSTERIOR</t>
  </si>
  <si>
    <t xml:space="preserve">Jordan </t>
  </si>
  <si>
    <t>AVID*026*786*838</t>
  </si>
  <si>
    <t>PUENTES OSEOS, CLAUDICACIÓN MPI</t>
  </si>
  <si>
    <t>Handy</t>
  </si>
  <si>
    <t>G12, G13, G46</t>
  </si>
  <si>
    <t>AVID*010*096*561</t>
  </si>
  <si>
    <t>Chihuahua</t>
  </si>
  <si>
    <t>Jason</t>
  </si>
  <si>
    <t>G16</t>
  </si>
  <si>
    <t>AVID*026*565*091</t>
  </si>
  <si>
    <t xml:space="preserve">DISPLASIA DE CADERA </t>
  </si>
  <si>
    <t>Chiapas</t>
  </si>
  <si>
    <t>Ciudad Cuauhtémoc</t>
  </si>
  <si>
    <t>Jackson</t>
  </si>
  <si>
    <t>G17</t>
  </si>
  <si>
    <t>AVID*010*086*884</t>
  </si>
  <si>
    <t xml:space="preserve">INSUFICIENCIA RENAL </t>
  </si>
  <si>
    <t>Ciudad Hidalgo</t>
  </si>
  <si>
    <t>Qenny</t>
  </si>
  <si>
    <t>G23</t>
  </si>
  <si>
    <t>AVID*600*048*590</t>
  </si>
  <si>
    <t>ALBERGUE EN BUSCA DE UN HOGAR</t>
  </si>
  <si>
    <t>LA ESCUELA CANINA</t>
  </si>
  <si>
    <t>Ciudad Juárez</t>
  </si>
  <si>
    <t>Shiro</t>
  </si>
  <si>
    <t>G29, G34</t>
  </si>
  <si>
    <t>AVID*600*047*287</t>
  </si>
  <si>
    <t>REFUGIO MEMO JIMENEZ A.C</t>
  </si>
  <si>
    <t>Uzy</t>
  </si>
  <si>
    <t>AVID*603*100*084</t>
  </si>
  <si>
    <t>Colima</t>
  </si>
  <si>
    <t>Manzanillo</t>
  </si>
  <si>
    <t>Leono</t>
  </si>
  <si>
    <t>G18</t>
  </si>
  <si>
    <t>AVID*842*081*610</t>
  </si>
  <si>
    <t>Qocum</t>
  </si>
  <si>
    <t>AVID*844*591*772</t>
  </si>
  <si>
    <t>Durango</t>
  </si>
  <si>
    <t>Linda</t>
  </si>
  <si>
    <t>AVID*842*094*527</t>
  </si>
  <si>
    <t>Edo. de México</t>
  </si>
  <si>
    <t>Toluca</t>
  </si>
  <si>
    <t>Luthor</t>
  </si>
  <si>
    <t>AVID*842*081*035</t>
  </si>
  <si>
    <t>Guanajuato</t>
  </si>
  <si>
    <t xml:space="preserve">Silao </t>
  </si>
  <si>
    <t>Helen</t>
  </si>
  <si>
    <t>G11, G14</t>
  </si>
  <si>
    <t>AVID *009*814*033</t>
  </si>
  <si>
    <t>PROTECCIÓN ANIMAL NITIN MÉXICO A.C.</t>
  </si>
  <si>
    <t>CLAUDICACIÓN TREN POSTERIOR, INFECCIÓN EN SACOS ANAÑLES, EN LA ESCUELA CANINA</t>
  </si>
  <si>
    <t>Jalisco</t>
  </si>
  <si>
    <t>Guadalajara</t>
  </si>
  <si>
    <t>Falco</t>
  </si>
  <si>
    <t>G8</t>
  </si>
  <si>
    <t>AVID *003*852*581</t>
  </si>
  <si>
    <t>ALBERGUE "HOGAR TEMPORAL TRES MARIAS"</t>
  </si>
  <si>
    <t xml:space="preserve">DISPLASIA DE CADERA . </t>
  </si>
  <si>
    <t>G12, G13</t>
  </si>
  <si>
    <t>CAMBIO DE ADSCRIPCIÓN AL AICM</t>
  </si>
  <si>
    <t>Jasper</t>
  </si>
  <si>
    <t>AVID*026*575*566</t>
  </si>
  <si>
    <t>Parda</t>
  </si>
  <si>
    <t>AVID*844*596*872</t>
  </si>
  <si>
    <t>Guadalajkara</t>
  </si>
  <si>
    <t>Yumi</t>
  </si>
  <si>
    <t>AVID*603*614*548</t>
  </si>
  <si>
    <t>PARTICULAR</t>
  </si>
  <si>
    <t xml:space="preserve">Puerto Vallarta </t>
  </si>
  <si>
    <t>Enya</t>
  </si>
  <si>
    <t>AVID*003*839*564</t>
  </si>
  <si>
    <t xml:space="preserve">OSTEOARTRITIS. </t>
  </si>
  <si>
    <t>Raven</t>
  </si>
  <si>
    <t>G26</t>
  </si>
  <si>
    <t>AVID*600*050*623</t>
  </si>
  <si>
    <t>Shark</t>
  </si>
  <si>
    <t>G28</t>
  </si>
  <si>
    <t>AVID*600*057*571</t>
  </si>
  <si>
    <t>EL SALVADOR</t>
  </si>
  <si>
    <t>Michoacán</t>
  </si>
  <si>
    <t>Morelia</t>
  </si>
  <si>
    <t>Iky</t>
  </si>
  <si>
    <t>G12, G15, G28</t>
  </si>
  <si>
    <t>AVID*026*582*875</t>
  </si>
  <si>
    <t>COLESTASIS</t>
  </si>
  <si>
    <t>Nuevo León</t>
  </si>
  <si>
    <t>Monterrey</t>
  </si>
  <si>
    <t>Quiwa</t>
  </si>
  <si>
    <t>AVID*844*598*865</t>
  </si>
  <si>
    <t>REFUGIO MARTHA JIMENEZ</t>
  </si>
  <si>
    <t xml:space="preserve">Buena </t>
  </si>
  <si>
    <t>Val</t>
  </si>
  <si>
    <t>AVID*603*095*040</t>
  </si>
  <si>
    <t>Oaxaca</t>
  </si>
  <si>
    <t>Huatulco</t>
  </si>
  <si>
    <t>Ekxes</t>
  </si>
  <si>
    <t>G7</t>
  </si>
  <si>
    <t>AVID*050*805*581</t>
  </si>
  <si>
    <t>Rosseta</t>
  </si>
  <si>
    <t>G26, G29</t>
  </si>
  <si>
    <t>AVID*842*079*868</t>
  </si>
  <si>
    <t>Quenny</t>
  </si>
  <si>
    <t>G23, G47</t>
  </si>
  <si>
    <t>Quintana Roo</t>
  </si>
  <si>
    <t>Cancún</t>
  </si>
  <si>
    <t>Jessie</t>
  </si>
  <si>
    <t>AVID*026*621*066</t>
  </si>
  <si>
    <t>Juma</t>
  </si>
  <si>
    <t>AVID*026*772*277</t>
  </si>
  <si>
    <t xml:space="preserve">DERMATITIS ATOPICA, PRURITO. </t>
  </si>
  <si>
    <t>Kaly</t>
  </si>
  <si>
    <t>AVID*026*633*560</t>
  </si>
  <si>
    <t>RETIRO DE NODULO EN CUELLO</t>
  </si>
  <si>
    <t>Kora</t>
  </si>
  <si>
    <t>AVID*010*074*776</t>
  </si>
  <si>
    <t>DERMATITIS ATOPICA ESTACIONAL, TOS Y ANAPLASMOSIS</t>
  </si>
  <si>
    <t>Marley</t>
  </si>
  <si>
    <t>G19, G24</t>
  </si>
  <si>
    <t>AVID*840*036*273</t>
  </si>
  <si>
    <t xml:space="preserve">DISPLASIA DE CADERA. </t>
  </si>
  <si>
    <t>Orca</t>
  </si>
  <si>
    <t>AVID*844*587*072</t>
  </si>
  <si>
    <t>Qooby</t>
  </si>
  <si>
    <t>G23, G25</t>
  </si>
  <si>
    <t>AVID*844*592*382</t>
  </si>
  <si>
    <t>ALBERGUE GUARIDA PERRUNA</t>
  </si>
  <si>
    <t>Raily</t>
  </si>
  <si>
    <t>G24, G38</t>
  </si>
  <si>
    <t>AVID*842*263*786</t>
  </si>
  <si>
    <t>Rusa</t>
  </si>
  <si>
    <t>AVID*844*585*265</t>
  </si>
  <si>
    <t>Tammy</t>
  </si>
  <si>
    <t xml:space="preserve">AVID*603*100*628 603*088*846     </t>
  </si>
  <si>
    <t>Cozumel</t>
  </si>
  <si>
    <t>Halú</t>
  </si>
  <si>
    <t>G11</t>
  </si>
  <si>
    <t>AVID *009*768*064</t>
  </si>
  <si>
    <t xml:space="preserve">DISPLASIA DE CADERA , </t>
  </si>
  <si>
    <t>Ixtle</t>
  </si>
  <si>
    <t>G12, G15, G25</t>
  </si>
  <si>
    <t>AVID*026*618*858</t>
  </si>
  <si>
    <t>Krebs</t>
  </si>
  <si>
    <t>AVID*009*771*876</t>
  </si>
  <si>
    <t>Tayson</t>
  </si>
  <si>
    <t>AVID*603*085*550</t>
  </si>
  <si>
    <t>Vully</t>
  </si>
  <si>
    <t>AVID*603*089*061</t>
  </si>
  <si>
    <t>Oxi</t>
  </si>
  <si>
    <t>AVID*844*595*854</t>
  </si>
  <si>
    <t>Subteniente López</t>
  </si>
  <si>
    <t>G17, G22, G28</t>
  </si>
  <si>
    <t xml:space="preserve">cambio de adscripción </t>
  </si>
  <si>
    <t>Samo</t>
  </si>
  <si>
    <t>AVID*600*052*861</t>
  </si>
  <si>
    <t>Querétaro</t>
  </si>
  <si>
    <t xml:space="preserve">Pachi </t>
  </si>
  <si>
    <t>G23, G29</t>
  </si>
  <si>
    <t>AVID*844*597*573</t>
  </si>
  <si>
    <t>San Luis Potosí</t>
  </si>
  <si>
    <t>Kala</t>
  </si>
  <si>
    <t>G17, G18</t>
  </si>
  <si>
    <t>AVID*010*053*586</t>
  </si>
  <si>
    <t>CRISTALURIA. CAMBIO DE DIETA</t>
  </si>
  <si>
    <t>Sinaloa</t>
  </si>
  <si>
    <t>Mazatlán</t>
  </si>
  <si>
    <t xml:space="preserve">Leica </t>
  </si>
  <si>
    <t>AVID*842*106*568</t>
  </si>
  <si>
    <t>Sonora</t>
  </si>
  <si>
    <t>San Luis Río Colorado</t>
  </si>
  <si>
    <t>Iroko</t>
  </si>
  <si>
    <t>G13, G23</t>
  </si>
  <si>
    <t>AVID*026*602*086</t>
  </si>
  <si>
    <t>Láska</t>
  </si>
  <si>
    <t>AVID*842*099*616</t>
  </si>
  <si>
    <t>DISPLASIA DE CADERA, CONJUNTIVITIS</t>
  </si>
  <si>
    <t>Tamaulipas</t>
  </si>
  <si>
    <t>Reynosa</t>
  </si>
  <si>
    <t>Sena</t>
  </si>
  <si>
    <t>AVID*840*078*544</t>
  </si>
  <si>
    <t>DISPLASIA DE CADERA, CLAUDICACIÓN MTD</t>
  </si>
  <si>
    <t>Yucatán</t>
  </si>
  <si>
    <t>Merida</t>
  </si>
  <si>
    <t>Joy</t>
  </si>
  <si>
    <t>AVID*010*053*835</t>
  </si>
  <si>
    <t>Lady</t>
  </si>
  <si>
    <t>G18, G24</t>
  </si>
  <si>
    <t>AVID*842*106*082</t>
  </si>
  <si>
    <t>PVIF</t>
  </si>
  <si>
    <t>Campeche</t>
  </si>
  <si>
    <t>Nuevo Campechito PVIF</t>
  </si>
  <si>
    <t>Rumba</t>
  </si>
  <si>
    <t>AVID*842*274*849</t>
  </si>
  <si>
    <t>EN LA ESCUELA CANINA</t>
  </si>
  <si>
    <t>Santa Adelaida PVIF</t>
  </si>
  <si>
    <t>Jimador</t>
  </si>
  <si>
    <t>AVID*026*594*259</t>
  </si>
  <si>
    <t>DISPLASIA DE CADERA, OTITIS</t>
  </si>
  <si>
    <t>Huixtla PVIF</t>
  </si>
  <si>
    <t>Miztli</t>
  </si>
  <si>
    <t>AVID*840*068*559</t>
  </si>
  <si>
    <t>Santa Clara PVIF</t>
  </si>
  <si>
    <t>Ilan</t>
  </si>
  <si>
    <t>G14, G38</t>
  </si>
  <si>
    <t>AVID*026*636*545</t>
  </si>
  <si>
    <t>El Tepetate PVIF</t>
  </si>
  <si>
    <t>Polka</t>
  </si>
  <si>
    <t>G22, G38</t>
  </si>
  <si>
    <t>AVID*844*604*127</t>
  </si>
  <si>
    <t>No envio</t>
  </si>
  <si>
    <t>La Concha, Sin. PVIF</t>
  </si>
  <si>
    <t>Larry</t>
  </si>
  <si>
    <t>AVID*009*781*843</t>
  </si>
  <si>
    <t>Moka</t>
  </si>
  <si>
    <t>G20</t>
  </si>
  <si>
    <t>AVID*840*067*812</t>
  </si>
  <si>
    <t>Shoei</t>
  </si>
  <si>
    <t>AVID*600*061*119</t>
  </si>
  <si>
    <t>Tabasco</t>
  </si>
  <si>
    <t>Tonala PVIF</t>
  </si>
  <si>
    <t>Enoc</t>
  </si>
  <si>
    <t>G6, G34</t>
  </si>
  <si>
    <t>AVID*003*834*608</t>
  </si>
  <si>
    <t>ALBERGUE "ÁNGELES PELUDOS"</t>
  </si>
  <si>
    <t>DERMATOMICOSIS</t>
  </si>
  <si>
    <t>Altamira PVIF</t>
  </si>
  <si>
    <t>Ikka</t>
  </si>
  <si>
    <t>G13, G21</t>
  </si>
  <si>
    <t>AVID*026*602*834</t>
  </si>
  <si>
    <t xml:space="preserve">INSUFICIENCIA RENAL, ALIMENTO K/D. </t>
  </si>
  <si>
    <t>Sabu</t>
  </si>
  <si>
    <t>G29</t>
  </si>
  <si>
    <t>AVID*600*059*064</t>
  </si>
  <si>
    <t>POSITIVO A DILOFILARIA</t>
  </si>
  <si>
    <t>Edo. Mex</t>
  </si>
  <si>
    <t>AIFA</t>
  </si>
  <si>
    <t>CLAUDICACIÓN TREN POSTERIOR</t>
  </si>
  <si>
    <t>yoco</t>
  </si>
  <si>
    <t>AVID*603*615*542</t>
  </si>
  <si>
    <t>Columna1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</si>
</sst>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%"/>
    <numFmt numFmtId="165" formatCode="0.0"/>
    <numFmt numFmtId="166" formatCode="#,##0.0"/>
  </numFmts>
  <fonts count="1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4"/>
      <color theme="1"/>
      <name val="Calibri"/>
      <family val="2"/>
      <charset val="1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22584B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9" tint="0.40000610370189521"/>
        </stop>
      </gradient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4" tint="0.40000610370189521"/>
        </stop>
      </gradientFill>
    </fill>
    <fill>
      <patternFill patternType="solid">
        <fgColor rgb="FFFF0000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7" tint="-0.25098422193060094"/>
        </stop>
      </gradientFill>
    </fill>
    <fill>
      <patternFill patternType="solid">
        <fgColor rgb="FF00B050"/>
        <bgColor indexed="64"/>
      </patternFill>
    </fill>
    <fill>
      <patternFill patternType="solid">
        <fgColor rgb="FF00B050"/>
        <bgColor theme="4" tint="0.79998168889431442"/>
      </patternFill>
    </fill>
    <fill>
      <patternFill patternType="solid">
        <fgColor rgb="FFA7212E"/>
        <bgColor theme="4" tint="0.79998168889431442"/>
      </patternFill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A7212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rgb="FFFFCC00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5"/>
        <bgColor theme="4" tint="0.79998168889431442"/>
      </patternFill>
    </fill>
    <fill>
      <patternFill patternType="solid">
        <fgColor theme="4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4" borderId="2" xfId="0" quotePrefix="1" applyFont="1" applyFill="1" applyBorder="1" applyAlignment="1">
      <alignment horizontal="left" vertical="center"/>
    </xf>
    <xf numFmtId="14" fontId="5" fillId="3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165" fontId="5" fillId="5" borderId="2" xfId="0" applyNumberFormat="1" applyFont="1" applyFill="1" applyBorder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 wrapText="1"/>
    </xf>
    <xf numFmtId="9" fontId="5" fillId="6" borderId="2" xfId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/>
    </xf>
    <xf numFmtId="164" fontId="5" fillId="3" borderId="2" xfId="1" applyNumberFormat="1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/>
    <xf numFmtId="0" fontId="3" fillId="5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left" vertical="center"/>
    </xf>
    <xf numFmtId="0" fontId="3" fillId="5" borderId="2" xfId="0" quotePrefix="1" applyFont="1" applyFill="1" applyBorder="1" applyAlignment="1">
      <alignment horizontal="center" vertical="center"/>
    </xf>
    <xf numFmtId="14" fontId="3" fillId="5" borderId="2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164" fontId="5" fillId="5" borderId="2" xfId="1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 wrapText="1"/>
    </xf>
    <xf numFmtId="0" fontId="5" fillId="5" borderId="2" xfId="0" applyFont="1" applyFill="1" applyBorder="1"/>
    <xf numFmtId="0" fontId="7" fillId="10" borderId="2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7" fillId="10" borderId="2" xfId="0" quotePrefix="1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66" fontId="5" fillId="5" borderId="2" xfId="0" applyNumberFormat="1" applyFont="1" applyFill="1" applyBorder="1" applyAlignment="1"/>
    <xf numFmtId="164" fontId="7" fillId="5" borderId="2" xfId="1" applyNumberFormat="1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left" vertical="center" wrapText="1"/>
    </xf>
    <xf numFmtId="0" fontId="5" fillId="5" borderId="2" xfId="0" applyFont="1" applyFill="1" applyBorder="1" applyAlignment="1">
      <alignment vertical="center" wrapText="1"/>
    </xf>
    <xf numFmtId="0" fontId="5" fillId="5" borderId="2" xfId="0" applyFont="1" applyFill="1" applyBorder="1" applyAlignment="1">
      <alignment wrapText="1"/>
    </xf>
    <xf numFmtId="0" fontId="5" fillId="8" borderId="2" xfId="0" applyFont="1" applyFill="1" applyBorder="1" applyAlignment="1">
      <alignment horizontal="left" vertical="center"/>
    </xf>
    <xf numFmtId="0" fontId="5" fillId="3" borderId="2" xfId="2" applyNumberFormat="1" applyFont="1" applyFill="1" applyBorder="1" applyAlignment="1">
      <alignment horizontal="center" vertical="center" wrapText="1"/>
    </xf>
    <xf numFmtId="14" fontId="5" fillId="5" borderId="2" xfId="0" applyNumberFormat="1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8" fillId="0" borderId="4" xfId="2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5" fontId="10" fillId="0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left" vertical="center"/>
    </xf>
    <xf numFmtId="0" fontId="8" fillId="10" borderId="4" xfId="2" applyNumberFormat="1" applyFont="1" applyFill="1" applyBorder="1" applyAlignment="1">
      <alignment horizontal="center" vertical="center"/>
    </xf>
    <xf numFmtId="14" fontId="7" fillId="10" borderId="2" xfId="0" applyNumberFormat="1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left" vertical="center"/>
    </xf>
    <xf numFmtId="0" fontId="6" fillId="7" borderId="3" xfId="0" quotePrefix="1" applyFont="1" applyFill="1" applyBorder="1" applyAlignment="1">
      <alignment horizontal="center" vertical="center" wrapText="1"/>
    </xf>
    <xf numFmtId="0" fontId="6" fillId="11" borderId="3" xfId="0" quotePrefix="1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left" vertical="center"/>
    </xf>
    <xf numFmtId="0" fontId="3" fillId="0" borderId="0" xfId="0" applyFont="1"/>
    <xf numFmtId="0" fontId="5" fillId="14" borderId="2" xfId="0" quotePrefix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4" borderId="2" xfId="0" quotePrefix="1" applyFont="1" applyFill="1" applyBorder="1" applyAlignment="1">
      <alignment horizontal="left" vertical="center"/>
    </xf>
    <xf numFmtId="14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left" vertical="center"/>
    </xf>
    <xf numFmtId="165" fontId="7" fillId="5" borderId="2" xfId="0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left" vertical="center" wrapText="1"/>
    </xf>
    <xf numFmtId="0" fontId="6" fillId="16" borderId="3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14" fontId="5" fillId="10" borderId="2" xfId="0" applyNumberFormat="1" applyFont="1" applyFill="1" applyBorder="1" applyAlignment="1">
      <alignment horizontal="center" vertical="center"/>
    </xf>
    <xf numFmtId="43" fontId="6" fillId="7" borderId="3" xfId="3" applyFont="1" applyFill="1" applyBorder="1" applyAlignment="1">
      <alignment horizontal="center" vertical="center"/>
    </xf>
    <xf numFmtId="43" fontId="6" fillId="11" borderId="3" xfId="3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/>
    </xf>
    <xf numFmtId="0" fontId="5" fillId="5" borderId="2" xfId="0" quotePrefix="1" applyFont="1" applyFill="1" applyBorder="1" applyAlignment="1">
      <alignment horizontal="center" vertical="center" wrapText="1"/>
    </xf>
    <xf numFmtId="0" fontId="6" fillId="19" borderId="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15" borderId="3" xfId="0" applyFont="1" applyFill="1" applyBorder="1" applyAlignment="1">
      <alignment horizontal="left" vertical="center"/>
    </xf>
    <xf numFmtId="14" fontId="5" fillId="3" borderId="3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164" fontId="5" fillId="3" borderId="3" xfId="1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left" vertical="center" wrapText="1"/>
    </xf>
    <xf numFmtId="0" fontId="5" fillId="3" borderId="3" xfId="0" applyFont="1" applyFill="1" applyBorder="1"/>
    <xf numFmtId="0" fontId="7" fillId="3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0" fontId="12" fillId="5" borderId="3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13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14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65" fontId="5" fillId="0" borderId="2" xfId="0" applyNumberFormat="1" applyFont="1" applyFill="1" applyBorder="1" applyAlignment="1">
      <alignment horizontal="center" vertical="center"/>
    </xf>
    <xf numFmtId="3" fontId="7" fillId="20" borderId="2" xfId="0" applyNumberFormat="1" applyFont="1" applyFill="1" applyBorder="1" applyAlignment="1">
      <alignment horizontal="center" vertical="center"/>
    </xf>
    <xf numFmtId="3" fontId="7" fillId="18" borderId="2" xfId="0" applyNumberFormat="1" applyFont="1" applyFill="1" applyBorder="1" applyAlignment="1">
      <alignment horizontal="center" vertical="center"/>
    </xf>
    <xf numFmtId="3" fontId="7" fillId="21" borderId="2" xfId="0" applyNumberFormat="1" applyFont="1" applyFill="1" applyBorder="1" applyAlignment="1">
      <alignment horizontal="center" vertical="center"/>
    </xf>
    <xf numFmtId="3" fontId="7" fillId="22" borderId="2" xfId="0" applyNumberFormat="1" applyFont="1" applyFill="1" applyBorder="1" applyAlignment="1">
      <alignment horizontal="center" vertical="center"/>
    </xf>
    <xf numFmtId="3" fontId="7" fillId="23" borderId="2" xfId="0" applyNumberFormat="1" applyFont="1" applyFill="1" applyBorder="1" applyAlignment="1">
      <alignment horizontal="center" vertical="center"/>
    </xf>
    <xf numFmtId="9" fontId="7" fillId="20" borderId="2" xfId="1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left" vertical="center" wrapText="1"/>
    </xf>
    <xf numFmtId="0" fontId="15" fillId="5" borderId="2" xfId="0" applyFont="1" applyFill="1" applyBorder="1" applyAlignment="1">
      <alignment vertical="center" wrapText="1"/>
    </xf>
    <xf numFmtId="0" fontId="15" fillId="5" borderId="2" xfId="0" applyFont="1" applyFill="1" applyBorder="1" applyAlignment="1">
      <alignment wrapText="1"/>
    </xf>
    <xf numFmtId="4" fontId="7" fillId="5" borderId="2" xfId="0" applyNumberFormat="1" applyFont="1" applyFill="1" applyBorder="1" applyAlignment="1">
      <alignment horizontal="center" vertical="center"/>
    </xf>
    <xf numFmtId="4" fontId="5" fillId="5" borderId="2" xfId="0" applyNumberFormat="1" applyFont="1" applyFill="1" applyBorder="1" applyAlignment="1">
      <alignment horizontal="center" vertical="center"/>
    </xf>
    <xf numFmtId="10" fontId="7" fillId="5" borderId="2" xfId="1" applyNumberFormat="1" applyFont="1" applyFill="1" applyBorder="1" applyAlignment="1">
      <alignment horizontal="center" vertical="center"/>
    </xf>
    <xf numFmtId="4" fontId="7" fillId="5" borderId="2" xfId="1" applyNumberFormat="1" applyFont="1" applyFill="1" applyBorder="1" applyAlignment="1">
      <alignment horizontal="center" vertical="center"/>
    </xf>
    <xf numFmtId="4" fontId="15" fillId="5" borderId="2" xfId="0" applyNumberFormat="1" applyFont="1" applyFill="1" applyBorder="1" applyAlignment="1"/>
    <xf numFmtId="3" fontId="7" fillId="5" borderId="2" xfId="0" applyNumberFormat="1" applyFont="1" applyFill="1" applyBorder="1" applyAlignment="1">
      <alignment horizontal="center" vertical="center"/>
    </xf>
    <xf numFmtId="3" fontId="5" fillId="5" borderId="2" xfId="0" applyNumberFormat="1" applyFont="1" applyFill="1" applyBorder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1" fontId="7" fillId="5" borderId="2" xfId="0" applyNumberFormat="1" applyFont="1" applyFill="1" applyBorder="1" applyAlignment="1">
      <alignment horizontal="center" vertical="center"/>
    </xf>
    <xf numFmtId="166" fontId="15" fillId="5" borderId="2" xfId="0" applyNumberFormat="1" applyFont="1" applyFill="1" applyBorder="1" applyAlignment="1"/>
    <xf numFmtId="0" fontId="16" fillId="0" borderId="0" xfId="0" applyFont="1"/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</cellXfs>
  <cellStyles count="4">
    <cellStyle name="Millares 2 2" xfId="3"/>
    <cellStyle name="Normal" xfId="0" builtinId="0"/>
    <cellStyle name="Normal 3" xfId="2"/>
    <cellStyle name="Porcentaje" xfId="1" builtinId="5"/>
  </cellStyles>
  <dxfs count="6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theme="4" tint="0.79998168889431442"/>
          <bgColor theme="0" tint="-4.9989318521683403E-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</font>
      <fill>
        <patternFill patternType="solid">
          <fgColor theme="4" tint="0.79998168889431442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.0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%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#,##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rgb="FFA7212E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theme="0"/>
        </top>
        <bottom style="thin">
          <color indexed="64"/>
        </bottom>
      </border>
    </dxf>
    <dxf>
      <border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22584B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gif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15874</xdr:colOff>
      <xdr:row>1</xdr:row>
      <xdr:rowOff>14061</xdr:rowOff>
    </xdr:from>
    <xdr:to>
      <xdr:col>4</xdr:col>
      <xdr:colOff>1828800</xdr:colOff>
      <xdr:row>2</xdr:row>
      <xdr:rowOff>0</xdr:rowOff>
    </xdr:to>
    <xdr:pic>
      <xdr:nvPicPr>
        <xdr:cNvPr id="2" name="13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3524" y="1157061"/>
          <a:ext cx="1812926" cy="144326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</xdr:row>
      <xdr:rowOff>31749</xdr:rowOff>
    </xdr:from>
    <xdr:to>
      <xdr:col>4</xdr:col>
      <xdr:colOff>1828802</xdr:colOff>
      <xdr:row>3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76701" y="2632074"/>
          <a:ext cx="1809751" cy="14255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4</xdr:row>
      <xdr:rowOff>41275</xdr:rowOff>
    </xdr:from>
    <xdr:to>
      <xdr:col>4</xdr:col>
      <xdr:colOff>1819275</xdr:colOff>
      <xdr:row>5</xdr:row>
      <xdr:rowOff>0</xdr:rowOff>
    </xdr:to>
    <xdr:pic>
      <xdr:nvPicPr>
        <xdr:cNvPr id="4" name="107 Imagen" descr="F:\IMG_6051.JPG"/>
        <xdr:cNvPicPr/>
      </xdr:nvPicPr>
      <xdr:blipFill>
        <a:blip xmlns:r="http://schemas.openxmlformats.org/officeDocument/2006/relationships" r:embed="rId3" cstate="print"/>
        <a:srcRect b="45752"/>
        <a:stretch>
          <a:fillRect/>
        </a:stretch>
      </xdr:blipFill>
      <xdr:spPr bwMode="auto">
        <a:xfrm>
          <a:off x="4076701" y="5556250"/>
          <a:ext cx="1800224" cy="141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2267</xdr:colOff>
      <xdr:row>5</xdr:row>
      <xdr:rowOff>4536</xdr:rowOff>
    </xdr:from>
    <xdr:to>
      <xdr:col>4</xdr:col>
      <xdr:colOff>1828800</xdr:colOff>
      <xdr:row>6</xdr:row>
      <xdr:rowOff>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59917" y="6976836"/>
          <a:ext cx="1826533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</xdr:row>
      <xdr:rowOff>30844</xdr:rowOff>
    </xdr:from>
    <xdr:ext cx="1828800" cy="1429656"/>
    <xdr:pic>
      <xdr:nvPicPr>
        <xdr:cNvPr id="6" name="2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57650" y="11375119"/>
          <a:ext cx="1828800" cy="1429656"/>
        </a:xfrm>
        <a:prstGeom prst="rect">
          <a:avLst/>
        </a:prstGeom>
      </xdr:spPr>
    </xdr:pic>
    <xdr:clientData/>
  </xdr:oneCellAnchor>
  <xdr:twoCellAnchor editAs="oneCell">
    <xdr:from>
      <xdr:col>3</xdr:col>
      <xdr:colOff>1793874</xdr:colOff>
      <xdr:row>9</xdr:row>
      <xdr:rowOff>36740</xdr:rowOff>
    </xdr:from>
    <xdr:to>
      <xdr:col>4</xdr:col>
      <xdr:colOff>1819274</xdr:colOff>
      <xdr:row>10</xdr:row>
      <xdr:rowOff>2036</xdr:rowOff>
    </xdr:to>
    <xdr:pic>
      <xdr:nvPicPr>
        <xdr:cNvPr id="7" name="Imagen 6" descr="D:\Documents\UNIDAD MEDICA CENADUC\EXPEDIENTES CANINOS\EXPEDIENTES G17\20180117_101428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8" t="6918" r="34418" b="12086"/>
        <a:stretch/>
      </xdr:blipFill>
      <xdr:spPr bwMode="auto">
        <a:xfrm rot="5400000">
          <a:off x="4257563" y="12641601"/>
          <a:ext cx="1422621" cy="1816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10</xdr:row>
      <xdr:rowOff>4536</xdr:rowOff>
    </xdr:from>
    <xdr:to>
      <xdr:col>4</xdr:col>
      <xdr:colOff>1819274</xdr:colOff>
      <xdr:row>11</xdr:row>
      <xdr:rowOff>2</xdr:rowOff>
    </xdr:to>
    <xdr:pic>
      <xdr:nvPicPr>
        <xdr:cNvPr id="8" name="Imagen 7" descr="D:\Documents\UNIDAD MEDICA ESCUELA CANINA\EXPEDIENTES CANINOS\EXPEDIENTES G23\20210226_100711(0).jpg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30" t="13723" r="34320" b="16572"/>
        <a:stretch/>
      </xdr:blipFill>
      <xdr:spPr bwMode="auto">
        <a:xfrm rot="5400000">
          <a:off x="4240891" y="14080220"/>
          <a:ext cx="1452791" cy="18192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6351</xdr:colOff>
      <xdr:row>11</xdr:row>
      <xdr:rowOff>12700</xdr:rowOff>
    </xdr:from>
    <xdr:to>
      <xdr:col>4</xdr:col>
      <xdr:colOff>1819275</xdr:colOff>
      <xdr:row>12</xdr:row>
      <xdr:rowOff>1</xdr:rowOff>
    </xdr:to>
    <xdr:pic>
      <xdr:nvPicPr>
        <xdr:cNvPr id="9" name="62 Imagen" descr="D:\Documents\UNIDAD MEDICA CENADUC\EXPEDIENTES CANINOS\EXPEDIENTES G11\FOTOS INGRESO\20150127_103533.jpg"/>
        <xdr:cNvPicPr/>
      </xdr:nvPicPr>
      <xdr:blipFill>
        <a:blip xmlns:r="http://schemas.openxmlformats.org/officeDocument/2006/relationships" r:embed="rId8" cstate="print"/>
        <a:srcRect l="32537" t="4477" r="14693" b="52594"/>
        <a:stretch>
          <a:fillRect/>
        </a:stretch>
      </xdr:blipFill>
      <xdr:spPr bwMode="auto">
        <a:xfrm>
          <a:off x="4064001" y="15728950"/>
          <a:ext cx="1812924" cy="1444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4535</xdr:rowOff>
    </xdr:from>
    <xdr:to>
      <xdr:col>4</xdr:col>
      <xdr:colOff>1828800</xdr:colOff>
      <xdr:row>13</xdr:row>
      <xdr:rowOff>2036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57650" y="17178110"/>
          <a:ext cx="1828800" cy="1454826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13</xdr:row>
      <xdr:rowOff>10323</xdr:rowOff>
    </xdr:from>
    <xdr:to>
      <xdr:col>4</xdr:col>
      <xdr:colOff>1828800</xdr:colOff>
      <xdr:row>14</xdr:row>
      <xdr:rowOff>1359</xdr:rowOff>
    </xdr:to>
    <xdr:pic>
      <xdr:nvPicPr>
        <xdr:cNvPr id="11" name="137 Imagen" descr="D:\Documents\UNIDAD MEDICA CENADUC\EXPEDIENTES CANINOS\EXPEDIENTES G11\FOTOS INGRESO\20150119_100234(0).jpg"/>
        <xdr:cNvPicPr/>
      </xdr:nvPicPr>
      <xdr:blipFill>
        <a:blip xmlns:r="http://schemas.openxmlformats.org/officeDocument/2006/relationships" r:embed="rId10" cstate="print"/>
        <a:srcRect l="25285" t="42230" r="25085" b="23625"/>
        <a:stretch>
          <a:fillRect/>
        </a:stretch>
      </xdr:blipFill>
      <xdr:spPr bwMode="auto">
        <a:xfrm>
          <a:off x="4059918" y="18641223"/>
          <a:ext cx="1826532" cy="144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</xdr:row>
      <xdr:rowOff>4536</xdr:rowOff>
    </xdr:from>
    <xdr:to>
      <xdr:col>4</xdr:col>
      <xdr:colOff>1831975</xdr:colOff>
      <xdr:row>15</xdr:row>
      <xdr:rowOff>2</xdr:rowOff>
    </xdr:to>
    <xdr:pic>
      <xdr:nvPicPr>
        <xdr:cNvPr id="12" name="Imagen 11" descr="D:\Documents\UNIDAD MEDICA ESCUELA CANINA\EXPEDIENTES CANINOS\EXPEDIENTES G22\20200929_162523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5" t="25593" r="51345" b="17781"/>
        <a:stretch/>
      </xdr:blipFill>
      <xdr:spPr bwMode="auto">
        <a:xfrm rot="5400000">
          <a:off x="4247242" y="19903169"/>
          <a:ext cx="1452791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6350</xdr:colOff>
      <xdr:row>15</xdr:row>
      <xdr:rowOff>12700</xdr:rowOff>
    </xdr:from>
    <xdr:to>
      <xdr:col>4</xdr:col>
      <xdr:colOff>1828800</xdr:colOff>
      <xdr:row>16</xdr:row>
      <xdr:rowOff>2036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5" t="6593" r="28717" b="48006"/>
        <a:stretch/>
      </xdr:blipFill>
      <xdr:spPr>
        <a:xfrm>
          <a:off x="4064000" y="21558250"/>
          <a:ext cx="1822450" cy="14466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4537</xdr:rowOff>
    </xdr:from>
    <xdr:to>
      <xdr:col>4</xdr:col>
      <xdr:colOff>1831974</xdr:colOff>
      <xdr:row>17</xdr:row>
      <xdr:rowOff>1359</xdr:rowOff>
    </xdr:to>
    <xdr:pic>
      <xdr:nvPicPr>
        <xdr:cNvPr id="14" name="Imagen 13" descr="D:\Desktop\Nueva carpeta\20160610_131034.jpg"/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56" t="12164" b="14205"/>
        <a:stretch/>
      </xdr:blipFill>
      <xdr:spPr bwMode="auto">
        <a:xfrm rot="5400000">
          <a:off x="4247243" y="22817819"/>
          <a:ext cx="1452787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17</xdr:row>
      <xdr:rowOff>6577</xdr:rowOff>
    </xdr:from>
    <xdr:to>
      <xdr:col>4</xdr:col>
      <xdr:colOff>1831973</xdr:colOff>
      <xdr:row>18</xdr:row>
      <xdr:rowOff>1</xdr:rowOff>
    </xdr:to>
    <xdr:pic>
      <xdr:nvPicPr>
        <xdr:cNvPr id="15" name="Imagen 229" descr="D:\Desktop\fotos cenaduc\20160914_100253.jpg"/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9" t="10569" r="25718" b="22929"/>
        <a:stretch/>
      </xdr:blipFill>
      <xdr:spPr bwMode="auto">
        <a:xfrm rot="5400000">
          <a:off x="4249849" y="24277752"/>
          <a:ext cx="1450749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18</xdr:row>
      <xdr:rowOff>5773</xdr:rowOff>
    </xdr:from>
    <xdr:to>
      <xdr:col>4</xdr:col>
      <xdr:colOff>1828800</xdr:colOff>
      <xdr:row>19</xdr:row>
      <xdr:rowOff>1</xdr:rowOff>
    </xdr:to>
    <xdr:pic>
      <xdr:nvPicPr>
        <xdr:cNvPr id="16" name="1 Image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57650" y="25923298"/>
          <a:ext cx="1828800" cy="145155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4535</xdr:rowOff>
    </xdr:from>
    <xdr:to>
      <xdr:col>4</xdr:col>
      <xdr:colOff>1828800</xdr:colOff>
      <xdr:row>20</xdr:row>
      <xdr:rowOff>2036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57650" y="27379385"/>
          <a:ext cx="1828800" cy="14548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5774</xdr:rowOff>
    </xdr:from>
    <xdr:to>
      <xdr:col>4</xdr:col>
      <xdr:colOff>1828800</xdr:colOff>
      <xdr:row>21</xdr:row>
      <xdr:rowOff>1359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57650" y="28837949"/>
          <a:ext cx="1828800" cy="1451550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21</xdr:row>
      <xdr:rowOff>4536</xdr:rowOff>
    </xdr:from>
    <xdr:to>
      <xdr:col>4</xdr:col>
      <xdr:colOff>1828800</xdr:colOff>
      <xdr:row>22</xdr:row>
      <xdr:rowOff>2</xdr:rowOff>
    </xdr:to>
    <xdr:pic>
      <xdr:nvPicPr>
        <xdr:cNvPr id="19" name="130 Image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59918" y="30294036"/>
          <a:ext cx="1826532" cy="14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2268</xdr:colOff>
      <xdr:row>22</xdr:row>
      <xdr:rowOff>4874</xdr:rowOff>
    </xdr:from>
    <xdr:to>
      <xdr:col>4</xdr:col>
      <xdr:colOff>1828800</xdr:colOff>
      <xdr:row>23</xdr:row>
      <xdr:rowOff>1774</xdr:rowOff>
    </xdr:to>
    <xdr:pic>
      <xdr:nvPicPr>
        <xdr:cNvPr id="20" name="13 Image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59918" y="31751699"/>
          <a:ext cx="1826532" cy="14542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4535</xdr:rowOff>
    </xdr:from>
    <xdr:to>
      <xdr:col>4</xdr:col>
      <xdr:colOff>1828800</xdr:colOff>
      <xdr:row>24</xdr:row>
      <xdr:rowOff>1359</xdr:rowOff>
    </xdr:to>
    <xdr:pic>
      <xdr:nvPicPr>
        <xdr:cNvPr id="21" name="140 Imagen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7650" y="33208685"/>
          <a:ext cx="1828800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4536</xdr:rowOff>
    </xdr:from>
    <xdr:to>
      <xdr:col>4</xdr:col>
      <xdr:colOff>1828800</xdr:colOff>
      <xdr:row>25</xdr:row>
      <xdr:rowOff>1</xdr:rowOff>
    </xdr:to>
    <xdr:pic>
      <xdr:nvPicPr>
        <xdr:cNvPr id="22" name="41 Image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57650" y="34666011"/>
          <a:ext cx="1828800" cy="1452790"/>
        </a:xfrm>
        <a:prstGeom prst="rect">
          <a:avLst/>
        </a:prstGeom>
      </xdr:spPr>
    </xdr:pic>
    <xdr:clientData/>
  </xdr:twoCellAnchor>
  <xdr:oneCellAnchor>
    <xdr:from>
      <xdr:col>3</xdr:col>
      <xdr:colOff>1790700</xdr:colOff>
      <xdr:row>25</xdr:row>
      <xdr:rowOff>14061</xdr:rowOff>
    </xdr:from>
    <xdr:ext cx="1828800" cy="1446439"/>
    <xdr:pic>
      <xdr:nvPicPr>
        <xdr:cNvPr id="23" name="image13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57650" y="361328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26</xdr:row>
      <xdr:rowOff>12700</xdr:rowOff>
    </xdr:from>
    <xdr:ext cx="1828800" cy="1447800"/>
    <xdr:pic>
      <xdr:nvPicPr>
        <xdr:cNvPr id="24" name="image15.jp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57650" y="37588825"/>
          <a:ext cx="18288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27</xdr:row>
      <xdr:rowOff>4536</xdr:rowOff>
    </xdr:from>
    <xdr:to>
      <xdr:col>4</xdr:col>
      <xdr:colOff>1828800</xdr:colOff>
      <xdr:row>28</xdr:row>
      <xdr:rowOff>1359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57650" y="39037986"/>
          <a:ext cx="1828800" cy="1452788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28</xdr:row>
      <xdr:rowOff>12700</xdr:rowOff>
    </xdr:from>
    <xdr:ext cx="1828800" cy="1447800"/>
    <xdr:pic>
      <xdr:nvPicPr>
        <xdr:cNvPr id="26" name="image22.jpg" title="Imagen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57650" y="4050347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29</xdr:row>
      <xdr:rowOff>5773</xdr:rowOff>
    </xdr:from>
    <xdr:ext cx="1828800" cy="1454727"/>
    <xdr:pic>
      <xdr:nvPicPr>
        <xdr:cNvPr id="27" name="image9.png" title="Imagen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57650" y="419538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15874</xdr:colOff>
      <xdr:row>30</xdr:row>
      <xdr:rowOff>22225</xdr:rowOff>
    </xdr:from>
    <xdr:ext cx="1809751" cy="1438275"/>
    <xdr:pic>
      <xdr:nvPicPr>
        <xdr:cNvPr id="28" name="image7.png" title="Imagen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73524" y="43427650"/>
          <a:ext cx="1809751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34</xdr:row>
      <xdr:rowOff>18605</xdr:rowOff>
    </xdr:from>
    <xdr:to>
      <xdr:col>4</xdr:col>
      <xdr:colOff>1831975</xdr:colOff>
      <xdr:row>35</xdr:row>
      <xdr:rowOff>1359</xdr:rowOff>
    </xdr:to>
    <xdr:pic>
      <xdr:nvPicPr>
        <xdr:cNvPr id="29" name="Imagen 202" descr="D:\Desktop\Nueva carpeta\20160601_124037.jpg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36" t="5762" r="20957" b="9687"/>
        <a:stretch/>
      </xdr:blipFill>
      <xdr:spPr bwMode="auto">
        <a:xfrm rot="5400000">
          <a:off x="4254278" y="49056702"/>
          <a:ext cx="143871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25399</xdr:colOff>
      <xdr:row>35</xdr:row>
      <xdr:rowOff>4536</xdr:rowOff>
    </xdr:from>
    <xdr:to>
      <xdr:col>4</xdr:col>
      <xdr:colOff>1828800</xdr:colOff>
      <xdr:row>36</xdr:row>
      <xdr:rowOff>1361</xdr:rowOff>
    </xdr:to>
    <xdr:pic>
      <xdr:nvPicPr>
        <xdr:cNvPr id="30" name="Imagen 180" descr="D:\Desktop\Nueva carpeta\20160624_104047.jpg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12" t="19756" r="35921" b="8832"/>
        <a:stretch/>
      </xdr:blipFill>
      <xdr:spPr bwMode="auto">
        <a:xfrm rot="5400000">
          <a:off x="4257675" y="50521960"/>
          <a:ext cx="1454150" cy="180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36</xdr:row>
      <xdr:rowOff>4535</xdr:rowOff>
    </xdr:from>
    <xdr:to>
      <xdr:col>4</xdr:col>
      <xdr:colOff>1828800</xdr:colOff>
      <xdr:row>37</xdr:row>
      <xdr:rowOff>1</xdr:rowOff>
    </xdr:to>
    <xdr:pic>
      <xdr:nvPicPr>
        <xdr:cNvPr id="31" name="127 Image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57650" y="52153910"/>
          <a:ext cx="1828800" cy="14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4535</xdr:rowOff>
    </xdr:from>
    <xdr:to>
      <xdr:col>4</xdr:col>
      <xdr:colOff>1835551</xdr:colOff>
      <xdr:row>38</xdr:row>
      <xdr:rowOff>1359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057650" y="53611235"/>
          <a:ext cx="1835551" cy="1452789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38</xdr:row>
      <xdr:rowOff>10329</xdr:rowOff>
    </xdr:from>
    <xdr:to>
      <xdr:col>4</xdr:col>
      <xdr:colOff>1831973</xdr:colOff>
      <xdr:row>39</xdr:row>
      <xdr:rowOff>1</xdr:rowOff>
    </xdr:to>
    <xdr:pic>
      <xdr:nvPicPr>
        <xdr:cNvPr id="33" name="Imagen 32" descr="D:\Documents\UNIDAD MEDICA ESCUELA CANINA\EXPEDIENTES CANINOS\EXPEDIENTES G23\20210226_100636.jpg"/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58" t="21600" r="33862" b="17092"/>
        <a:stretch/>
      </xdr:blipFill>
      <xdr:spPr bwMode="auto">
        <a:xfrm rot="5400000">
          <a:off x="4251725" y="54883453"/>
          <a:ext cx="144699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1793874</xdr:colOff>
      <xdr:row>39</xdr:row>
      <xdr:rowOff>7939</xdr:rowOff>
    </xdr:from>
    <xdr:ext cx="1819275" cy="1452562"/>
    <xdr:pic>
      <xdr:nvPicPr>
        <xdr:cNvPr id="34" name="Imagen 217" descr="D:\Documents\UNIDAD MEDICA CENADUC\EXPEDIENTES CANINOS\EXPEDIENTES G16\FOTOS INGRESO\20170123_111446.jpg"/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28" t="31017" r="30660"/>
        <a:stretch/>
      </xdr:blipFill>
      <xdr:spPr bwMode="auto">
        <a:xfrm rot="5400000">
          <a:off x="4244181" y="56345932"/>
          <a:ext cx="1452562" cy="1819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40</xdr:row>
      <xdr:rowOff>0</xdr:rowOff>
    </xdr:from>
    <xdr:ext cx="1828800" cy="1465053"/>
    <xdr:pic>
      <xdr:nvPicPr>
        <xdr:cNvPr id="35" name="image4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57650" y="57978675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41</xdr:row>
      <xdr:rowOff>4536</xdr:rowOff>
    </xdr:from>
    <xdr:to>
      <xdr:col>4</xdr:col>
      <xdr:colOff>1828800</xdr:colOff>
      <xdr:row>42</xdr:row>
      <xdr:rowOff>1359</xdr:rowOff>
    </xdr:to>
    <xdr:pic>
      <xdr:nvPicPr>
        <xdr:cNvPr id="36" name="Imagen 35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245656" y="59252530"/>
          <a:ext cx="14527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42</xdr:row>
      <xdr:rowOff>4537</xdr:rowOff>
    </xdr:from>
    <xdr:to>
      <xdr:col>4</xdr:col>
      <xdr:colOff>1831975</xdr:colOff>
      <xdr:row>43</xdr:row>
      <xdr:rowOff>1</xdr:rowOff>
    </xdr:to>
    <xdr:pic>
      <xdr:nvPicPr>
        <xdr:cNvPr id="37" name="Imagen 36" descr="D:\Documents\UNIDAD MEDICA CENADUC\EXPEDIENTES CANINOS\EXPEDIENTES G16\FOTOS INGRESO\20170123_112051.jpg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36950" r="30674" b="10990"/>
        <a:stretch/>
      </xdr:blipFill>
      <xdr:spPr bwMode="auto">
        <a:xfrm rot="5400000">
          <a:off x="4248830" y="60709856"/>
          <a:ext cx="1452789" cy="18288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43</xdr:row>
      <xdr:rowOff>16098</xdr:rowOff>
    </xdr:from>
    <xdr:to>
      <xdr:col>4</xdr:col>
      <xdr:colOff>1828800</xdr:colOff>
      <xdr:row>44</xdr:row>
      <xdr:rowOff>1</xdr:rowOff>
    </xdr:to>
    <xdr:pic>
      <xdr:nvPicPr>
        <xdr:cNvPr id="38" name="63 Imagen" descr="D:\Documents\UNIDAD MEDICA CENADUC\EXPEDIENTES CANINOS\EXPEDIENTES G10\FOTOS INGRESO\20140616_112810.jpg"/>
        <xdr:cNvPicPr/>
      </xdr:nvPicPr>
      <xdr:blipFill>
        <a:blip xmlns:r="http://schemas.openxmlformats.org/officeDocument/2006/relationships" r:embed="rId37" cstate="print"/>
        <a:srcRect l="38511" t="46354" r="23151" b="28374"/>
        <a:stretch>
          <a:fillRect/>
        </a:stretch>
      </xdr:blipFill>
      <xdr:spPr bwMode="auto">
        <a:xfrm>
          <a:off x="4059918" y="62366748"/>
          <a:ext cx="1826532" cy="14412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44</xdr:row>
      <xdr:rowOff>4873</xdr:rowOff>
    </xdr:from>
    <xdr:to>
      <xdr:col>4</xdr:col>
      <xdr:colOff>1828800</xdr:colOff>
      <xdr:row>45</xdr:row>
      <xdr:rowOff>1359</xdr:rowOff>
    </xdr:to>
    <xdr:pic>
      <xdr:nvPicPr>
        <xdr:cNvPr id="39" name="32 Imagen" descr="D:\Pictures\20130730_123213.jpg"/>
        <xdr:cNvPicPr/>
      </xdr:nvPicPr>
      <xdr:blipFill>
        <a:blip xmlns:r="http://schemas.openxmlformats.org/officeDocument/2006/relationships" r:embed="rId38" cstate="print"/>
        <a:srcRect l="31147" t="39489" r="17384" b="15037"/>
        <a:stretch>
          <a:fillRect/>
        </a:stretch>
      </xdr:blipFill>
      <xdr:spPr bwMode="auto">
        <a:xfrm>
          <a:off x="4057650" y="63812848"/>
          <a:ext cx="1828800" cy="1452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45</xdr:row>
      <xdr:rowOff>5774</xdr:rowOff>
    </xdr:from>
    <xdr:to>
      <xdr:col>4</xdr:col>
      <xdr:colOff>1828800</xdr:colOff>
      <xdr:row>46</xdr:row>
      <xdr:rowOff>1</xdr:rowOff>
    </xdr:to>
    <xdr:pic>
      <xdr:nvPicPr>
        <xdr:cNvPr id="40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9" cstate="print"/>
        <a:srcRect l="21977" t="36238" r="30699" b="26249"/>
        <a:stretch>
          <a:fillRect/>
        </a:stretch>
      </xdr:blipFill>
      <xdr:spPr bwMode="auto">
        <a:xfrm>
          <a:off x="4057650" y="65271074"/>
          <a:ext cx="1828800" cy="1451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46</xdr:row>
      <xdr:rowOff>4536</xdr:rowOff>
    </xdr:from>
    <xdr:to>
      <xdr:col>4</xdr:col>
      <xdr:colOff>1831975</xdr:colOff>
      <xdr:row>47</xdr:row>
      <xdr:rowOff>0</xdr:rowOff>
    </xdr:to>
    <xdr:pic>
      <xdr:nvPicPr>
        <xdr:cNvPr id="41" name="Imagen 220" descr="D:\Desktop\Nueva carpeta\20160624_103817.jpg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23" t="32512" r="29718" b="10782"/>
        <a:stretch/>
      </xdr:blipFill>
      <xdr:spPr bwMode="auto">
        <a:xfrm rot="5400000">
          <a:off x="4247243" y="66537568"/>
          <a:ext cx="1452789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47</xdr:row>
      <xdr:rowOff>4535</xdr:rowOff>
    </xdr:from>
    <xdr:to>
      <xdr:col>4</xdr:col>
      <xdr:colOff>1828800</xdr:colOff>
      <xdr:row>48</xdr:row>
      <xdr:rowOff>0</xdr:rowOff>
    </xdr:to>
    <xdr:pic>
      <xdr:nvPicPr>
        <xdr:cNvPr id="42" name="Imagen 230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057650" y="68184485"/>
          <a:ext cx="1828800" cy="1452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49</xdr:row>
      <xdr:rowOff>4536</xdr:rowOff>
    </xdr:from>
    <xdr:ext cx="1828800" cy="1455964"/>
    <xdr:pic>
      <xdr:nvPicPr>
        <xdr:cNvPr id="43" name="165 Imagen" descr="FENYA F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11538" t="14603" r="-962" b="33474"/>
        <a:stretch>
          <a:fillRect/>
        </a:stretch>
      </xdr:blipFill>
      <xdr:spPr>
        <a:xfrm>
          <a:off x="4057650" y="71099136"/>
          <a:ext cx="1828800" cy="1455964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50</xdr:row>
      <xdr:rowOff>4536</xdr:rowOff>
    </xdr:from>
    <xdr:to>
      <xdr:col>4</xdr:col>
      <xdr:colOff>1831975</xdr:colOff>
      <xdr:row>51</xdr:row>
      <xdr:rowOff>1</xdr:rowOff>
    </xdr:to>
    <xdr:pic>
      <xdr:nvPicPr>
        <xdr:cNvPr id="44" name="Imagen 43" descr="D:\Documents\UNIDAD MEDICA ESCUELA CANINA\EXPEDIENTES CANINOS\EXPEDIENTES G20\20190218_104025.jpg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3" t="32264" r="45386" b="13444"/>
        <a:stretch/>
      </xdr:blipFill>
      <xdr:spPr bwMode="auto">
        <a:xfrm rot="5400000">
          <a:off x="4247243" y="72366868"/>
          <a:ext cx="145279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51</xdr:row>
      <xdr:rowOff>14060</xdr:rowOff>
    </xdr:from>
    <xdr:ext cx="1828800" cy="1446440"/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57650" y="7402331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52</xdr:row>
      <xdr:rowOff>16099</xdr:rowOff>
    </xdr:from>
    <xdr:to>
      <xdr:col>4</xdr:col>
      <xdr:colOff>1828800</xdr:colOff>
      <xdr:row>53</xdr:row>
      <xdr:rowOff>0</xdr:rowOff>
    </xdr:to>
    <xdr:pic>
      <xdr:nvPicPr>
        <xdr:cNvPr id="46" name="145 Imagen" descr="D:\Documents\UNIDAD MEDICA CENADUC\EXPEDIENTES CANINOS\EXPEDIENTES G11\FOTOS INGRESO\20150127_103320.jpg"/>
        <xdr:cNvPicPr/>
      </xdr:nvPicPr>
      <xdr:blipFill>
        <a:blip xmlns:r="http://schemas.openxmlformats.org/officeDocument/2006/relationships" r:embed="rId45" cstate="print"/>
        <a:srcRect l="25712" t="23051" r="25379" b="48566"/>
        <a:stretch>
          <a:fillRect/>
        </a:stretch>
      </xdr:blipFill>
      <xdr:spPr bwMode="auto">
        <a:xfrm>
          <a:off x="4057650" y="75482674"/>
          <a:ext cx="1828800" cy="1441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53</xdr:row>
      <xdr:rowOff>5773</xdr:rowOff>
    </xdr:from>
    <xdr:ext cx="1828800" cy="1454727"/>
    <xdr:pic>
      <xdr:nvPicPr>
        <xdr:cNvPr id="47" name="136 Image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057650" y="76929673"/>
          <a:ext cx="1828800" cy="1454727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54</xdr:row>
      <xdr:rowOff>4536</xdr:rowOff>
    </xdr:from>
    <xdr:to>
      <xdr:col>4</xdr:col>
      <xdr:colOff>1819275</xdr:colOff>
      <xdr:row>55</xdr:row>
      <xdr:rowOff>1</xdr:rowOff>
    </xdr:to>
    <xdr:pic>
      <xdr:nvPicPr>
        <xdr:cNvPr id="48" name="Imagen 47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89" t="44402" r="9231"/>
        <a:stretch/>
      </xdr:blipFill>
      <xdr:spPr>
        <a:xfrm>
          <a:off x="4057650" y="78385761"/>
          <a:ext cx="1819275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55</xdr:row>
      <xdr:rowOff>4535</xdr:rowOff>
    </xdr:from>
    <xdr:to>
      <xdr:col>4</xdr:col>
      <xdr:colOff>1828800</xdr:colOff>
      <xdr:row>56</xdr:row>
      <xdr:rowOff>1359</xdr:rowOff>
    </xdr:to>
    <xdr:pic>
      <xdr:nvPicPr>
        <xdr:cNvPr id="49" name="40 Imagen" descr="DSC_084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35278" t="35719" r="4750" b="20625"/>
        <a:stretch>
          <a:fillRect/>
        </a:stretch>
      </xdr:blipFill>
      <xdr:spPr>
        <a:xfrm>
          <a:off x="4057650" y="79843085"/>
          <a:ext cx="1828800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</xdr:colOff>
      <xdr:row>56</xdr:row>
      <xdr:rowOff>11685</xdr:rowOff>
    </xdr:from>
    <xdr:to>
      <xdr:col>4</xdr:col>
      <xdr:colOff>1828800</xdr:colOff>
      <xdr:row>57</xdr:row>
      <xdr:rowOff>0</xdr:rowOff>
    </xdr:to>
    <xdr:pic>
      <xdr:nvPicPr>
        <xdr:cNvPr id="50" name="Imagen 49" descr="D:\Documents\UNIDAD MEDICA ESCUELA CANINA\EXPEDIENTES CANINOS\EXPEDIENTES G20\20190214_093620.jpg"/>
        <xdr:cNvPicPr/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27" t="9738" r="36402" b="28184"/>
        <a:stretch/>
      </xdr:blipFill>
      <xdr:spPr bwMode="auto">
        <a:xfrm rot="5400000">
          <a:off x="4266693" y="81133442"/>
          <a:ext cx="1445640" cy="1793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58</xdr:row>
      <xdr:rowOff>4536</xdr:rowOff>
    </xdr:from>
    <xdr:to>
      <xdr:col>4</xdr:col>
      <xdr:colOff>1828800</xdr:colOff>
      <xdr:row>59</xdr:row>
      <xdr:rowOff>0</xdr:rowOff>
    </xdr:to>
    <xdr:pic>
      <xdr:nvPicPr>
        <xdr:cNvPr id="51" name="Imagen 226" descr="D:\Desktop\Nueva carpeta\20160601_124354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245655" y="840270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59</xdr:row>
      <xdr:rowOff>1</xdr:rowOff>
    </xdr:from>
    <xdr:to>
      <xdr:col>4</xdr:col>
      <xdr:colOff>1831067</xdr:colOff>
      <xdr:row>60</xdr:row>
      <xdr:rowOff>28017</xdr:rowOff>
    </xdr:to>
    <xdr:pic>
      <xdr:nvPicPr>
        <xdr:cNvPr id="52" name="Imagen 224" descr="D:\Desktop\Nueva carpeta\20160601_123320.jpg"/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51" t="34709" r="39135" b="21672"/>
        <a:stretch/>
      </xdr:blipFill>
      <xdr:spPr bwMode="auto">
        <a:xfrm rot="5400000">
          <a:off x="4231646" y="85496122"/>
          <a:ext cx="1485341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60</xdr:row>
      <xdr:rowOff>4537</xdr:rowOff>
    </xdr:from>
    <xdr:to>
      <xdr:col>4</xdr:col>
      <xdr:colOff>1831041</xdr:colOff>
      <xdr:row>61</xdr:row>
      <xdr:rowOff>0</xdr:rowOff>
    </xdr:to>
    <xdr:pic>
      <xdr:nvPicPr>
        <xdr:cNvPr id="53" name="Imagen 266" descr="D:\Desktop\fotos cenaduc\20160914_094844.jpg"/>
        <xdr:cNvPicPr/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9" t="18442" b="8191"/>
        <a:stretch/>
      </xdr:blipFill>
      <xdr:spPr bwMode="auto">
        <a:xfrm rot="5400000">
          <a:off x="4248364" y="86942172"/>
          <a:ext cx="145278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61</xdr:row>
      <xdr:rowOff>8610</xdr:rowOff>
    </xdr:from>
    <xdr:ext cx="1828800" cy="1451890"/>
    <xdr:pic>
      <xdr:nvPicPr>
        <xdr:cNvPr id="54" name="image4.png" descr="D:\Desktop\fotos cenaduc\20160914_094535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57650" y="88591110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62</xdr:row>
      <xdr:rowOff>3175</xdr:rowOff>
    </xdr:from>
    <xdr:ext cx="1828800" cy="1457325"/>
    <xdr:pic>
      <xdr:nvPicPr>
        <xdr:cNvPr id="55" name="Imagen 257" descr="D:\Documents\UNIDAD MEDICA CENADUC\EXPEDIENTES CANINOS\EXPEDIENTES G15\20170627_102255.jpg"/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7" t="20305" r="25736" b="15395"/>
        <a:stretch/>
      </xdr:blipFill>
      <xdr:spPr bwMode="auto">
        <a:xfrm rot="5400000">
          <a:off x="4243387" y="89857263"/>
          <a:ext cx="14573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4</xdr:col>
      <xdr:colOff>0</xdr:colOff>
      <xdr:row>63</xdr:row>
      <xdr:rowOff>4535</xdr:rowOff>
    </xdr:from>
    <xdr:to>
      <xdr:col>4</xdr:col>
      <xdr:colOff>1828800</xdr:colOff>
      <xdr:row>64</xdr:row>
      <xdr:rowOff>0</xdr:rowOff>
    </xdr:to>
    <xdr:pic>
      <xdr:nvPicPr>
        <xdr:cNvPr id="56" name="16 Image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057650" y="91501685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4536</xdr:rowOff>
    </xdr:from>
    <xdr:to>
      <xdr:col>4</xdr:col>
      <xdr:colOff>1828800</xdr:colOff>
      <xdr:row>65</xdr:row>
      <xdr:rowOff>0</xdr:rowOff>
    </xdr:to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057650" y="92959011"/>
          <a:ext cx="1828800" cy="145278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65</xdr:row>
      <xdr:rowOff>5772</xdr:rowOff>
    </xdr:from>
    <xdr:ext cx="1828800" cy="1454728"/>
    <xdr:pic>
      <xdr:nvPicPr>
        <xdr:cNvPr id="58" name="image26.png" title="Imagen"/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057650" y="94417572"/>
          <a:ext cx="1828800" cy="1454728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66</xdr:row>
      <xdr:rowOff>4537</xdr:rowOff>
    </xdr:from>
    <xdr:ext cx="1828799" cy="1455964"/>
    <xdr:pic>
      <xdr:nvPicPr>
        <xdr:cNvPr id="59" name="Imagen 58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244068" y="95687244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67</xdr:row>
      <xdr:rowOff>4536</xdr:rowOff>
    </xdr:from>
    <xdr:ext cx="1828800" cy="1455964"/>
    <xdr:pic>
      <xdr:nvPicPr>
        <xdr:cNvPr id="60" name="image28.png" title="Imagen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057650" y="97330986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0</xdr:colOff>
      <xdr:row>68</xdr:row>
      <xdr:rowOff>4536</xdr:rowOff>
    </xdr:from>
    <xdr:to>
      <xdr:col>4</xdr:col>
      <xdr:colOff>1828800</xdr:colOff>
      <xdr:row>69</xdr:row>
      <xdr:rowOff>1</xdr:rowOff>
    </xdr:to>
    <xdr:pic>
      <xdr:nvPicPr>
        <xdr:cNvPr id="61" name="64 Imagen" descr="D:\Documents\UNIDAD MEDICA CENADUC\EXPEDIENTES CANINOS\EXPEDIENTES G10\FOTOS INGRESO\20140616_112118.jpg"/>
        <xdr:cNvPicPr/>
      </xdr:nvPicPr>
      <xdr:blipFill>
        <a:blip xmlns:r="http://schemas.openxmlformats.org/officeDocument/2006/relationships" r:embed="rId60" cstate="print"/>
        <a:srcRect l="26436" t="31373" r="12386"/>
        <a:stretch>
          <a:fillRect/>
        </a:stretch>
      </xdr:blipFill>
      <xdr:spPr bwMode="auto">
        <a:xfrm>
          <a:off x="4057650" y="98788311"/>
          <a:ext cx="1828800" cy="1452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69</xdr:row>
      <xdr:rowOff>4536</xdr:rowOff>
    </xdr:from>
    <xdr:to>
      <xdr:col>4</xdr:col>
      <xdr:colOff>1828800</xdr:colOff>
      <xdr:row>70</xdr:row>
      <xdr:rowOff>1359</xdr:rowOff>
    </xdr:to>
    <xdr:pic>
      <xdr:nvPicPr>
        <xdr:cNvPr id="62" name="141 Imagen" descr="D:\Documents\UNIDAD MEDICA CENADUC\EXPEDIENTES CANINOS\EXPEDIENTES G11\FOTOS INGRESO\20150127_102715.jpg"/>
        <xdr:cNvPicPr/>
      </xdr:nvPicPr>
      <xdr:blipFill>
        <a:blip xmlns:r="http://schemas.openxmlformats.org/officeDocument/2006/relationships" r:embed="rId61" cstate="print"/>
        <a:srcRect l="29109" t="24354" r="22231" b="24029"/>
        <a:stretch>
          <a:fillRect/>
        </a:stretch>
      </xdr:blipFill>
      <xdr:spPr bwMode="auto">
        <a:xfrm>
          <a:off x="4057650" y="100245636"/>
          <a:ext cx="1828800" cy="14527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1790700</xdr:colOff>
      <xdr:row>70</xdr:row>
      <xdr:rowOff>4535</xdr:rowOff>
    </xdr:from>
    <xdr:to>
      <xdr:col>4</xdr:col>
      <xdr:colOff>1828800</xdr:colOff>
      <xdr:row>71</xdr:row>
      <xdr:rowOff>0</xdr:rowOff>
    </xdr:to>
    <xdr:pic>
      <xdr:nvPicPr>
        <xdr:cNvPr id="63" name="Imagen 232" descr="D:\Desktop\fotos cenaduc\20160914_095530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245655" y="101514955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71</xdr:row>
      <xdr:rowOff>4537</xdr:rowOff>
    </xdr:from>
    <xdr:to>
      <xdr:col>4</xdr:col>
      <xdr:colOff>1831041</xdr:colOff>
      <xdr:row>72</xdr:row>
      <xdr:rowOff>0</xdr:rowOff>
    </xdr:to>
    <xdr:pic>
      <xdr:nvPicPr>
        <xdr:cNvPr id="64" name="Imagen 63" descr="D:\Documents\UNIDAD MEDICA ESCUELA CANINA\EXPEDIENTES CANINOS\EXPEDIENTES G22\20201014_165614.jpg"/>
        <xdr:cNvPicPr/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5" t="9062" r="39440" b="13864"/>
        <a:stretch/>
      </xdr:blipFill>
      <xdr:spPr bwMode="auto">
        <a:xfrm rot="5400000">
          <a:off x="4248364" y="102972747"/>
          <a:ext cx="145278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72</xdr:row>
      <xdr:rowOff>4536</xdr:rowOff>
    </xdr:from>
    <xdr:to>
      <xdr:col>4</xdr:col>
      <xdr:colOff>1828800</xdr:colOff>
      <xdr:row>73</xdr:row>
      <xdr:rowOff>1</xdr:rowOff>
    </xdr:to>
    <xdr:pic>
      <xdr:nvPicPr>
        <xdr:cNvPr id="65" name="Imagen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057650" y="104617611"/>
          <a:ext cx="1828800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1790700</xdr:colOff>
      <xdr:row>74</xdr:row>
      <xdr:rowOff>4535</xdr:rowOff>
    </xdr:from>
    <xdr:to>
      <xdr:col>4</xdr:col>
      <xdr:colOff>1828800</xdr:colOff>
      <xdr:row>75</xdr:row>
      <xdr:rowOff>1774</xdr:rowOff>
    </xdr:to>
    <xdr:pic>
      <xdr:nvPicPr>
        <xdr:cNvPr id="66" name="Imagen 65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244768" y="107345142"/>
          <a:ext cx="14545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75</xdr:row>
      <xdr:rowOff>4537</xdr:rowOff>
    </xdr:from>
    <xdr:to>
      <xdr:col>4</xdr:col>
      <xdr:colOff>1831041</xdr:colOff>
      <xdr:row>76</xdr:row>
      <xdr:rowOff>2</xdr:rowOff>
    </xdr:to>
    <xdr:pic>
      <xdr:nvPicPr>
        <xdr:cNvPr id="67" name="Imagen 66" descr="D:\Documents\UNIDAD MEDICA ESCUELA CANINA\EXPEDIENTES CANINOS\EXPEDIENTES G21\FOTOS INGRESO\20190731_162616.jpg"/>
        <xdr:cNvPicPr/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35" t="13738" r="49942" b="39414"/>
        <a:stretch/>
      </xdr:blipFill>
      <xdr:spPr bwMode="auto">
        <a:xfrm rot="5400000">
          <a:off x="4248363" y="108802048"/>
          <a:ext cx="1452790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76</xdr:row>
      <xdr:rowOff>4536</xdr:rowOff>
    </xdr:from>
    <xdr:to>
      <xdr:col>4</xdr:col>
      <xdr:colOff>1828802</xdr:colOff>
      <xdr:row>77</xdr:row>
      <xdr:rowOff>2036</xdr:rowOff>
    </xdr:to>
    <xdr:pic>
      <xdr:nvPicPr>
        <xdr:cNvPr id="68" name="Imagen 67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065"/>
        <a:stretch/>
      </xdr:blipFill>
      <xdr:spPr>
        <a:xfrm rot="16200000">
          <a:off x="4244638" y="110259923"/>
          <a:ext cx="1454825" cy="1828802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77</xdr:row>
      <xdr:rowOff>8739</xdr:rowOff>
    </xdr:from>
    <xdr:to>
      <xdr:col>4</xdr:col>
      <xdr:colOff>1831973</xdr:colOff>
      <xdr:row>78</xdr:row>
      <xdr:rowOff>1</xdr:rowOff>
    </xdr:to>
    <xdr:pic>
      <xdr:nvPicPr>
        <xdr:cNvPr id="69" name="Imagen 235" descr="D:\Desktop\fotos cenaduc\20160914_093947.jpg"/>
        <xdr:cNvPicPr/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0" t="16886" r="33355" b="21412"/>
        <a:stretch/>
      </xdr:blipFill>
      <xdr:spPr bwMode="auto">
        <a:xfrm rot="5400000">
          <a:off x="4250930" y="111718333"/>
          <a:ext cx="1448587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78</xdr:row>
      <xdr:rowOff>3717</xdr:rowOff>
    </xdr:from>
    <xdr:to>
      <xdr:col>4</xdr:col>
      <xdr:colOff>1831041</xdr:colOff>
      <xdr:row>79</xdr:row>
      <xdr:rowOff>0</xdr:rowOff>
    </xdr:to>
    <xdr:pic>
      <xdr:nvPicPr>
        <xdr:cNvPr id="70" name="Imagen 221" descr="D:\Documents\UNIDAD MEDICA CENADUC\EXPEDIENTES CANINOS\EXPEDIENTES G16\FOTOS INGRESO\20170123_110909.jpg"/>
        <xdr:cNvPicPr/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84" t="6859" r="23103" b="7668"/>
        <a:stretch/>
      </xdr:blipFill>
      <xdr:spPr bwMode="auto">
        <a:xfrm rot="5400000">
          <a:off x="4247954" y="113173612"/>
          <a:ext cx="1453608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79</xdr:row>
      <xdr:rowOff>4536</xdr:rowOff>
    </xdr:from>
    <xdr:to>
      <xdr:col>4</xdr:col>
      <xdr:colOff>1828800</xdr:colOff>
      <xdr:row>80</xdr:row>
      <xdr:rowOff>0</xdr:rowOff>
    </xdr:to>
    <xdr:pic>
      <xdr:nvPicPr>
        <xdr:cNvPr id="71" name="135 Image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059918" y="114818886"/>
          <a:ext cx="1826532" cy="14527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5895</xdr:rowOff>
    </xdr:from>
    <xdr:to>
      <xdr:col>4</xdr:col>
      <xdr:colOff>1831974</xdr:colOff>
      <xdr:row>81</xdr:row>
      <xdr:rowOff>0</xdr:rowOff>
    </xdr:to>
    <xdr:pic>
      <xdr:nvPicPr>
        <xdr:cNvPr id="72" name="Imagen 262" descr="D:\Documents\UNIDAD MEDICA CENADUC\EXPEDIENTES CANINOS\EXPEDIENTES G16\FOTOS INGRESO\20170123_111038.jpg"/>
        <xdr:cNvPicPr/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54" r="22897"/>
        <a:stretch/>
      </xdr:blipFill>
      <xdr:spPr bwMode="auto">
        <a:xfrm rot="5400000">
          <a:off x="4247922" y="116087298"/>
          <a:ext cx="1451430" cy="18319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2267</xdr:colOff>
      <xdr:row>81</xdr:row>
      <xdr:rowOff>4535</xdr:rowOff>
    </xdr:from>
    <xdr:to>
      <xdr:col>4</xdr:col>
      <xdr:colOff>1828800</xdr:colOff>
      <xdr:row>82</xdr:row>
      <xdr:rowOff>0</xdr:rowOff>
    </xdr:to>
    <xdr:pic>
      <xdr:nvPicPr>
        <xdr:cNvPr id="73" name="132 Image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059917" y="117733535"/>
          <a:ext cx="1826533" cy="145279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1793874</xdr:colOff>
      <xdr:row>82</xdr:row>
      <xdr:rowOff>9523</xdr:rowOff>
    </xdr:from>
    <xdr:to>
      <xdr:col>4</xdr:col>
      <xdr:colOff>1831041</xdr:colOff>
      <xdr:row>83</xdr:row>
      <xdr:rowOff>2</xdr:rowOff>
    </xdr:to>
    <xdr:pic>
      <xdr:nvPicPr>
        <xdr:cNvPr id="74" name="Imagen 253" descr="D:\Documents\UNIDAD MEDICA CENADUC\EXPEDIENTES CANINOS\EXPEDIENTES G16\FOTOS INGRESO\20170123_112721.jpg"/>
        <xdr:cNvPicPr/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50" t="14680" r="25530" b="18511"/>
        <a:stretch/>
      </xdr:blipFill>
      <xdr:spPr bwMode="auto">
        <a:xfrm rot="5400000">
          <a:off x="4250856" y="119005816"/>
          <a:ext cx="1447804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4</xdr:col>
      <xdr:colOff>1828800</xdr:colOff>
      <xdr:row>84</xdr:row>
      <xdr:rowOff>2036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057650" y="120643650"/>
          <a:ext cx="1828800" cy="1459361"/>
        </a:xfrm>
        <a:prstGeom prst="rect">
          <a:avLst/>
        </a:prstGeom>
      </xdr:spPr>
    </xdr:pic>
    <xdr:clientData/>
  </xdr:twoCellAnchor>
  <xdr:twoCellAnchor editAs="oneCell">
    <xdr:from>
      <xdr:col>4</xdr:col>
      <xdr:colOff>2267</xdr:colOff>
      <xdr:row>84</xdr:row>
      <xdr:rowOff>4537</xdr:rowOff>
    </xdr:from>
    <xdr:to>
      <xdr:col>4</xdr:col>
      <xdr:colOff>1831067</xdr:colOff>
      <xdr:row>85</xdr:row>
      <xdr:rowOff>0</xdr:rowOff>
    </xdr:to>
    <xdr:pic>
      <xdr:nvPicPr>
        <xdr:cNvPr id="76" name="Imagen 75" descr="D:\Documents\UNIDAD MEDICA ESCUELA CANINA\EXPEDIENTES CANINOS\EXPEDIENTES G20\20190214_092036(0)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57" t="17239" r="40706"/>
        <a:stretch/>
      </xdr:blipFill>
      <xdr:spPr bwMode="auto">
        <a:xfrm rot="5400000">
          <a:off x="4247923" y="121917506"/>
          <a:ext cx="14527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86</xdr:row>
      <xdr:rowOff>25631</xdr:rowOff>
    </xdr:from>
    <xdr:to>
      <xdr:col>4</xdr:col>
      <xdr:colOff>1828800</xdr:colOff>
      <xdr:row>87</xdr:row>
      <xdr:rowOff>1</xdr:rowOff>
    </xdr:to>
    <xdr:pic>
      <xdr:nvPicPr>
        <xdr:cNvPr id="77" name="Imagen 136" descr="D:\Desktop\Nueva carpeta\20160610_130053.jpg"/>
        <xdr:cNvPicPr/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60" t="15840" b="18120"/>
        <a:stretch/>
      </xdr:blipFill>
      <xdr:spPr bwMode="auto">
        <a:xfrm rot="5400000">
          <a:off x="4257336" y="124843838"/>
          <a:ext cx="1431695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1793874</xdr:colOff>
      <xdr:row>87</xdr:row>
      <xdr:rowOff>4537</xdr:rowOff>
    </xdr:from>
    <xdr:to>
      <xdr:col>4</xdr:col>
      <xdr:colOff>1831041</xdr:colOff>
      <xdr:row>88</xdr:row>
      <xdr:rowOff>2037</xdr:rowOff>
    </xdr:to>
    <xdr:pic>
      <xdr:nvPicPr>
        <xdr:cNvPr id="78" name="Imagen 137" descr="D:\Desktop\Nueva carpeta (3)\20170324_101824(1).jpg"/>
        <xdr:cNvPicPr/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8" t="12181" r="35429" b="34815"/>
        <a:stretch/>
      </xdr:blipFill>
      <xdr:spPr bwMode="auto">
        <a:xfrm rot="5400000">
          <a:off x="4247345" y="126290966"/>
          <a:ext cx="1454825" cy="18278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88</xdr:row>
      <xdr:rowOff>4536</xdr:rowOff>
    </xdr:from>
    <xdr:to>
      <xdr:col>4</xdr:col>
      <xdr:colOff>1828800</xdr:colOff>
      <xdr:row>89</xdr:row>
      <xdr:rowOff>0</xdr:rowOff>
    </xdr:to>
    <xdr:pic>
      <xdr:nvPicPr>
        <xdr:cNvPr id="79" name="58 Imagen" descr="D:\Documents\UNIDAD MEDICA CENADUC\EXPEDIENTES CANINOS\EXPEDIENTES G11\FOTOS INGRESO\20150119_101157.jpg"/>
        <xdr:cNvPicPr/>
      </xdr:nvPicPr>
      <xdr:blipFill>
        <a:blip xmlns:r="http://schemas.openxmlformats.org/officeDocument/2006/relationships" r:embed="rId78" cstate="print"/>
        <a:srcRect l="29788" t="35302" r="29250" b="25002"/>
        <a:stretch>
          <a:fillRect/>
        </a:stretch>
      </xdr:blipFill>
      <xdr:spPr bwMode="auto">
        <a:xfrm>
          <a:off x="4059918" y="127934811"/>
          <a:ext cx="1826532" cy="1452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2268</xdr:colOff>
      <xdr:row>89</xdr:row>
      <xdr:rowOff>1360</xdr:rowOff>
    </xdr:from>
    <xdr:to>
      <xdr:col>4</xdr:col>
      <xdr:colOff>1828800</xdr:colOff>
      <xdr:row>90</xdr:row>
      <xdr:rowOff>1</xdr:rowOff>
    </xdr:to>
    <xdr:pic>
      <xdr:nvPicPr>
        <xdr:cNvPr id="80" name="5 Image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059918" y="129388960"/>
          <a:ext cx="1826532" cy="1455966"/>
        </a:xfrm>
        <a:prstGeom prst="rect">
          <a:avLst/>
        </a:prstGeom>
      </xdr:spPr>
    </xdr:pic>
    <xdr:clientData/>
  </xdr:twoCellAnchor>
  <xdr:twoCellAnchor editAs="oneCell">
    <xdr:from>
      <xdr:col>3</xdr:col>
      <xdr:colOff>1790701</xdr:colOff>
      <xdr:row>90</xdr:row>
      <xdr:rowOff>2161</xdr:rowOff>
    </xdr:from>
    <xdr:to>
      <xdr:col>4</xdr:col>
      <xdr:colOff>1828800</xdr:colOff>
      <xdr:row>91</xdr:row>
      <xdr:rowOff>1359</xdr:rowOff>
    </xdr:to>
    <xdr:pic>
      <xdr:nvPicPr>
        <xdr:cNvPr id="81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244469" y="130660268"/>
          <a:ext cx="1455163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2268</xdr:colOff>
      <xdr:row>91</xdr:row>
      <xdr:rowOff>1361</xdr:rowOff>
    </xdr:from>
    <xdr:to>
      <xdr:col>4</xdr:col>
      <xdr:colOff>1828800</xdr:colOff>
      <xdr:row>92</xdr:row>
      <xdr:rowOff>0</xdr:rowOff>
    </xdr:to>
    <xdr:pic>
      <xdr:nvPicPr>
        <xdr:cNvPr id="82" name="Imagen 238" descr="D:\Documents\UNIDAD MEDICA CENADUC\EXPEDIENTES CANINOS\EXPEDIENTES G15\20170627_110947.jp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37" t="28245" r="31086" b="17460"/>
        <a:stretch/>
      </xdr:blipFill>
      <xdr:spPr bwMode="auto">
        <a:xfrm rot="5400000">
          <a:off x="4245202" y="132118327"/>
          <a:ext cx="1455964" cy="1826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1831975</xdr:colOff>
      <xdr:row>92</xdr:row>
      <xdr:rowOff>1451470</xdr:rowOff>
    </xdr:to>
    <xdr:pic>
      <xdr:nvPicPr>
        <xdr:cNvPr id="83" name="Imagen 82" descr="D:\Documents\UNIDAD MEDICA ESCUELA CANINA\EXPEDIENTES CANINOS\EXPEDIENTES G21\FOTOS INGRESO\20190731_155532.jpg"/>
        <xdr:cNvPicPr/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7" t="13477" r="40949" b="17175"/>
        <a:stretch/>
      </xdr:blipFill>
      <xdr:spPr bwMode="auto">
        <a:xfrm rot="5400000">
          <a:off x="4247903" y="133569322"/>
          <a:ext cx="1451470" cy="1831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93</xdr:row>
      <xdr:rowOff>2306</xdr:rowOff>
    </xdr:from>
    <xdr:to>
      <xdr:col>4</xdr:col>
      <xdr:colOff>1819275</xdr:colOff>
      <xdr:row>94</xdr:row>
      <xdr:rowOff>1</xdr:rowOff>
    </xdr:to>
    <xdr:pic>
      <xdr:nvPicPr>
        <xdr:cNvPr id="84" name="Imagen 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057650" y="135219206"/>
          <a:ext cx="1819275" cy="145502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94</xdr:row>
      <xdr:rowOff>33454</xdr:rowOff>
    </xdr:from>
    <xdr:ext cx="1828800" cy="1427046"/>
    <xdr:pic>
      <xdr:nvPicPr>
        <xdr:cNvPr id="85" name="57 Imagen" descr="C:\users\abril.alfaro\AppData\Local\Microsoft\Windows\Temporary Internet Files\Content.Word\20150921_122309_HDR.JPG"/>
        <xdr:cNvPicPr/>
      </xdr:nvPicPr>
      <xdr:blipFill>
        <a:blip xmlns:r="http://schemas.openxmlformats.org/officeDocument/2006/relationships" r:embed="rId84" cstate="print"/>
        <a:srcRect l="29106" t="33578" r="10906" b="30498"/>
        <a:stretch>
          <a:fillRect/>
        </a:stretch>
      </xdr:blipFill>
      <xdr:spPr bwMode="auto">
        <a:xfrm>
          <a:off x="4057650" y="136707679"/>
          <a:ext cx="1828800" cy="1427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95</xdr:row>
      <xdr:rowOff>0</xdr:rowOff>
    </xdr:from>
    <xdr:to>
      <xdr:col>4</xdr:col>
      <xdr:colOff>1828800</xdr:colOff>
      <xdr:row>96</xdr:row>
      <xdr:rowOff>0</xdr:rowOff>
    </xdr:to>
    <xdr:pic>
      <xdr:nvPicPr>
        <xdr:cNvPr id="86" name="Imagen 85" descr="Vista previa de imagen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138131550"/>
          <a:ext cx="182880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1790700</xdr:colOff>
      <xdr:row>25</xdr:row>
      <xdr:rowOff>14061</xdr:rowOff>
    </xdr:from>
    <xdr:ext cx="1828800" cy="1446439"/>
    <xdr:pic>
      <xdr:nvPicPr>
        <xdr:cNvPr id="87" name="image13.jpg" title="Imagen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057650" y="36132861"/>
          <a:ext cx="1828800" cy="144643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26</xdr:row>
      <xdr:rowOff>12700</xdr:rowOff>
    </xdr:from>
    <xdr:ext cx="1828800" cy="1447800"/>
    <xdr:pic>
      <xdr:nvPicPr>
        <xdr:cNvPr id="88" name="image15.jpg" title="Imagen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57650" y="37588825"/>
          <a:ext cx="1828800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29</xdr:row>
      <xdr:rowOff>5773</xdr:rowOff>
    </xdr:from>
    <xdr:ext cx="1828800" cy="1454727"/>
    <xdr:pic>
      <xdr:nvPicPr>
        <xdr:cNvPr id="89" name="image9.png" title="Imagen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57650" y="41953873"/>
          <a:ext cx="1828800" cy="1454727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40</xdr:row>
      <xdr:rowOff>0</xdr:rowOff>
    </xdr:from>
    <xdr:ext cx="1828800" cy="1465053"/>
    <xdr:pic>
      <xdr:nvPicPr>
        <xdr:cNvPr id="90" name="image4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57650" y="57978675"/>
          <a:ext cx="1828800" cy="146505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41</xdr:row>
      <xdr:rowOff>4536</xdr:rowOff>
    </xdr:from>
    <xdr:to>
      <xdr:col>4</xdr:col>
      <xdr:colOff>1828800</xdr:colOff>
      <xdr:row>42</xdr:row>
      <xdr:rowOff>1359</xdr:rowOff>
    </xdr:to>
    <xdr:pic>
      <xdr:nvPicPr>
        <xdr:cNvPr id="91" name="Imagen 90" descr="D:\Documents\UNIDAD MEDICA CENADUC\EXPEDIENTES CANINOS\EXPEDIENTES G16\FOTOS INGRESO\20170123_111704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9" t="15333" r="19369" b="28197"/>
        <a:stretch/>
      </xdr:blipFill>
      <xdr:spPr bwMode="auto">
        <a:xfrm rot="5400000">
          <a:off x="4245656" y="59252530"/>
          <a:ext cx="1452788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51</xdr:row>
      <xdr:rowOff>14060</xdr:rowOff>
    </xdr:from>
    <xdr:ext cx="1828800" cy="1446440"/>
    <xdr:pic>
      <xdr:nvPicPr>
        <xdr:cNvPr id="92" name="Imagen 9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57650" y="74023310"/>
          <a:ext cx="1828800" cy="1446440"/>
        </a:xfrm>
        <a:prstGeom prst="rect">
          <a:avLst/>
        </a:prstGeom>
      </xdr:spPr>
    </xdr:pic>
    <xdr:clientData/>
  </xdr:oneCellAnchor>
  <xdr:twoCellAnchor editAs="oneCell">
    <xdr:from>
      <xdr:col>3</xdr:col>
      <xdr:colOff>1790700</xdr:colOff>
      <xdr:row>58</xdr:row>
      <xdr:rowOff>4536</xdr:rowOff>
    </xdr:from>
    <xdr:to>
      <xdr:col>4</xdr:col>
      <xdr:colOff>1828800</xdr:colOff>
      <xdr:row>59</xdr:row>
      <xdr:rowOff>0</xdr:rowOff>
    </xdr:to>
    <xdr:pic>
      <xdr:nvPicPr>
        <xdr:cNvPr id="93" name="Imagen 226" descr="D:\Desktop\Nueva carpeta\20160601_124354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3" t="24379" r="34187" b="16734"/>
        <a:stretch/>
      </xdr:blipFill>
      <xdr:spPr bwMode="auto">
        <a:xfrm rot="5400000">
          <a:off x="4245655" y="84027056"/>
          <a:ext cx="1452789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1790700</xdr:colOff>
      <xdr:row>61</xdr:row>
      <xdr:rowOff>8610</xdr:rowOff>
    </xdr:from>
    <xdr:ext cx="1828800" cy="1451890"/>
    <xdr:pic>
      <xdr:nvPicPr>
        <xdr:cNvPr id="94" name="image4.png" descr="D:\Desktop\fotos cenaduc\20160914_094535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057650" y="88591110"/>
          <a:ext cx="1828800" cy="145189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1790700</xdr:colOff>
      <xdr:row>66</xdr:row>
      <xdr:rowOff>4537</xdr:rowOff>
    </xdr:from>
    <xdr:ext cx="1828799" cy="1455964"/>
    <xdr:pic>
      <xdr:nvPicPr>
        <xdr:cNvPr id="95" name="Imagen 94" descr="D:\Documents\UNIDAD MEDICA ESCUELA CANINA\EXPEDIENTES CANINOS\EXPEDIENTES G20\20190214_093219.jpg"/>
        <xdr:cNvPicPr/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3" t="15806" r="34038" b="9090"/>
        <a:stretch/>
      </xdr:blipFill>
      <xdr:spPr bwMode="auto">
        <a:xfrm rot="5400000">
          <a:off x="4244068" y="95687244"/>
          <a:ext cx="1455964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1790700</xdr:colOff>
      <xdr:row>67</xdr:row>
      <xdr:rowOff>4536</xdr:rowOff>
    </xdr:from>
    <xdr:ext cx="1828800" cy="1455964"/>
    <xdr:pic>
      <xdr:nvPicPr>
        <xdr:cNvPr id="96" name="image28.png" title="Imagen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057650" y="97330986"/>
          <a:ext cx="1828800" cy="145596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1790700</xdr:colOff>
      <xdr:row>70</xdr:row>
      <xdr:rowOff>4535</xdr:rowOff>
    </xdr:from>
    <xdr:to>
      <xdr:col>4</xdr:col>
      <xdr:colOff>1828800</xdr:colOff>
      <xdr:row>71</xdr:row>
      <xdr:rowOff>0</xdr:rowOff>
    </xdr:to>
    <xdr:pic>
      <xdr:nvPicPr>
        <xdr:cNvPr id="97" name="Imagen 232" descr="D:\Desktop\fotos cenaduc\20160914_095530.jpg"/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1" t="8511" r="30836" b="7021"/>
        <a:stretch/>
      </xdr:blipFill>
      <xdr:spPr bwMode="auto">
        <a:xfrm rot="5400000">
          <a:off x="4245655" y="101514955"/>
          <a:ext cx="1452790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1790700</xdr:colOff>
      <xdr:row>74</xdr:row>
      <xdr:rowOff>4535</xdr:rowOff>
    </xdr:from>
    <xdr:to>
      <xdr:col>4</xdr:col>
      <xdr:colOff>1828800</xdr:colOff>
      <xdr:row>75</xdr:row>
      <xdr:rowOff>1774</xdr:rowOff>
    </xdr:to>
    <xdr:pic>
      <xdr:nvPicPr>
        <xdr:cNvPr id="98" name="Imagen 97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244768" y="107345142"/>
          <a:ext cx="1454564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1790701</xdr:colOff>
      <xdr:row>90</xdr:row>
      <xdr:rowOff>2161</xdr:rowOff>
    </xdr:from>
    <xdr:to>
      <xdr:col>4</xdr:col>
      <xdr:colOff>1828800</xdr:colOff>
      <xdr:row>91</xdr:row>
      <xdr:rowOff>1359</xdr:rowOff>
    </xdr:to>
    <xdr:pic>
      <xdr:nvPicPr>
        <xdr:cNvPr id="99" name="Imagen 237" descr="D:\Documents\UNIDAD MEDICA CENADUC\EXPEDIENTES CANINOS\EXPEDIENTES G16\FOTOS INGRESO\20170123_110807.jp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2658" r="24156" b="25812"/>
        <a:stretch/>
      </xdr:blipFill>
      <xdr:spPr bwMode="auto">
        <a:xfrm rot="5400000">
          <a:off x="4244469" y="130660268"/>
          <a:ext cx="1455163" cy="18287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6</xdr:row>
      <xdr:rowOff>33617</xdr:rowOff>
    </xdr:from>
    <xdr:to>
      <xdr:col>4</xdr:col>
      <xdr:colOff>1804146</xdr:colOff>
      <xdr:row>6</xdr:row>
      <xdr:rowOff>1445558</xdr:rowOff>
    </xdr:to>
    <xdr:pic>
      <xdr:nvPicPr>
        <xdr:cNvPr id="100" name="Imagen 99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264958" y="8278345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156882</xdr:colOff>
      <xdr:row>32</xdr:row>
      <xdr:rowOff>33617</xdr:rowOff>
    </xdr:from>
    <xdr:to>
      <xdr:col>4</xdr:col>
      <xdr:colOff>1580029</xdr:colOff>
      <xdr:row>33</xdr:row>
      <xdr:rowOff>2037</xdr:rowOff>
    </xdr:to>
    <xdr:pic>
      <xdr:nvPicPr>
        <xdr:cNvPr id="101" name="Imagen 10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214532" y="46353692"/>
          <a:ext cx="1423147" cy="142574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</xdr:row>
      <xdr:rowOff>2</xdr:rowOff>
    </xdr:from>
    <xdr:to>
      <xdr:col>4</xdr:col>
      <xdr:colOff>1636058</xdr:colOff>
      <xdr:row>31</xdr:row>
      <xdr:rowOff>1367121</xdr:rowOff>
    </xdr:to>
    <xdr:pic>
      <xdr:nvPicPr>
        <xdr:cNvPr id="102" name="Imagen 101" descr="D:\Desktop\fotos cenaduc\20160914_095246.jpg"/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5971" r="29073" b="19292"/>
        <a:stretch/>
      </xdr:blipFill>
      <xdr:spPr bwMode="auto">
        <a:xfrm rot="5400000">
          <a:off x="4192119" y="44728283"/>
          <a:ext cx="1367119" cy="163605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4</xdr:col>
      <xdr:colOff>1781734</xdr:colOff>
      <xdr:row>74</xdr:row>
      <xdr:rowOff>11209</xdr:rowOff>
    </xdr:to>
    <xdr:pic>
      <xdr:nvPicPr>
        <xdr:cNvPr id="103" name="Imagen 102" descr="D:\Documents\UNIDAD MEDICA CENADUC\EXPEDIENTES CANINOS\EXPEDIENTES G17\20180117_101650.jpg"/>
        <xdr:cNvPicPr/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08" t="2385" r="22923" b="7660"/>
        <a:stretch/>
      </xdr:blipFill>
      <xdr:spPr bwMode="auto">
        <a:xfrm rot="5400000">
          <a:off x="4214250" y="105913800"/>
          <a:ext cx="1468534" cy="17817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19050</xdr:colOff>
      <xdr:row>96</xdr:row>
      <xdr:rowOff>23132</xdr:rowOff>
    </xdr:from>
    <xdr:to>
      <xdr:col>4</xdr:col>
      <xdr:colOff>1857375</xdr:colOff>
      <xdr:row>96</xdr:row>
      <xdr:rowOff>1523999</xdr:rowOff>
    </xdr:to>
    <xdr:pic>
      <xdr:nvPicPr>
        <xdr:cNvPr id="104" name="63 Imagen" descr="D:\Documents\UNIDAD MEDICA CENADUC\EXPEDIENTES CANINOS\EXPEDIENTES G10\FOTOS INGRESO\20140616_112810.jpg"/>
        <xdr:cNvPicPr/>
      </xdr:nvPicPr>
      <xdr:blipFill>
        <a:blip xmlns:r="http://schemas.openxmlformats.org/officeDocument/2006/relationships" r:embed="rId37" cstate="print"/>
        <a:srcRect l="38511" t="46354" r="23151" b="28374"/>
        <a:stretch>
          <a:fillRect/>
        </a:stretch>
      </xdr:blipFill>
      <xdr:spPr bwMode="auto">
        <a:xfrm>
          <a:off x="4076700" y="139716782"/>
          <a:ext cx="1838325" cy="15008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22411</xdr:colOff>
      <xdr:row>85</xdr:row>
      <xdr:rowOff>33617</xdr:rowOff>
    </xdr:from>
    <xdr:to>
      <xdr:col>4</xdr:col>
      <xdr:colOff>1804146</xdr:colOff>
      <xdr:row>85</xdr:row>
      <xdr:rowOff>1445558</xdr:rowOff>
    </xdr:to>
    <xdr:pic>
      <xdr:nvPicPr>
        <xdr:cNvPr id="105" name="Imagen 104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264958" y="12340702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22411</xdr:colOff>
      <xdr:row>85</xdr:row>
      <xdr:rowOff>33617</xdr:rowOff>
    </xdr:from>
    <xdr:to>
      <xdr:col>4</xdr:col>
      <xdr:colOff>1804146</xdr:colOff>
      <xdr:row>85</xdr:row>
      <xdr:rowOff>1445558</xdr:rowOff>
    </xdr:to>
    <xdr:pic>
      <xdr:nvPicPr>
        <xdr:cNvPr id="106" name="Imagen 105" descr="C:\Users\abril.alfaro\AppData\Local\Microsoft\Windows\INetCache\Content.Word\20210726_153130.jpg"/>
        <xdr:cNvPicPr/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06" t="24687" r="49058" b="13182"/>
        <a:stretch/>
      </xdr:blipFill>
      <xdr:spPr bwMode="auto">
        <a:xfrm rot="5400000">
          <a:off x="4264958" y="123407020"/>
          <a:ext cx="1411941" cy="17817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68036</xdr:colOff>
      <xdr:row>95</xdr:row>
      <xdr:rowOff>1537607</xdr:rowOff>
    </xdr:from>
    <xdr:to>
      <xdr:col>5</xdr:col>
      <xdr:colOff>21344</xdr:colOff>
      <xdr:row>96</xdr:row>
      <xdr:rowOff>1553978</xdr:rowOff>
    </xdr:to>
    <xdr:pic>
      <xdr:nvPicPr>
        <xdr:cNvPr id="107" name="63 Imagen" descr="D:\Documents\UNIDAD MEDICA CENADUC\EXPEDIENTES CANINOS\EXPEDIENTES G10\FOTOS INGRESO\20140616_112810.jpg"/>
        <xdr:cNvPicPr/>
      </xdr:nvPicPr>
      <xdr:blipFill>
        <a:blip xmlns:r="http://schemas.openxmlformats.org/officeDocument/2006/relationships" r:embed="rId37" cstate="print"/>
        <a:srcRect l="38511" t="46354" r="23151" b="28374"/>
        <a:stretch>
          <a:fillRect/>
        </a:stretch>
      </xdr:blipFill>
      <xdr:spPr bwMode="auto">
        <a:xfrm>
          <a:off x="4125686" y="139669157"/>
          <a:ext cx="1829733" cy="1578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33</xdr:row>
      <xdr:rowOff>5774</xdr:rowOff>
    </xdr:from>
    <xdr:ext cx="1823357" cy="1451965"/>
    <xdr:pic>
      <xdr:nvPicPr>
        <xdr:cNvPr id="109" name="56 Imagen" descr="C:\Users\abril.alfaro\AppData\Local\Microsoft\Windows\Temporary Internet Files\Content.Outlook\TADK1DAX\IMG-20140725-WA0000.jpg"/>
        <xdr:cNvPicPr/>
      </xdr:nvPicPr>
      <xdr:blipFill>
        <a:blip xmlns:r="http://schemas.openxmlformats.org/officeDocument/2006/relationships" r:embed="rId39" cstate="print"/>
        <a:srcRect l="21977" t="36238" r="30699" b="26249"/>
        <a:stretch>
          <a:fillRect/>
        </a:stretch>
      </xdr:blipFill>
      <xdr:spPr bwMode="auto">
        <a:xfrm>
          <a:off x="4057650" y="47783174"/>
          <a:ext cx="1823357" cy="145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1789043</xdr:colOff>
      <xdr:row>97</xdr:row>
      <xdr:rowOff>0</xdr:rowOff>
    </xdr:from>
    <xdr:to>
      <xdr:col>4</xdr:col>
      <xdr:colOff>1830455</xdr:colOff>
      <xdr:row>98</xdr:row>
      <xdr:rowOff>0</xdr:rowOff>
    </xdr:to>
    <xdr:pic>
      <xdr:nvPicPr>
        <xdr:cNvPr id="110" name="Imagen 109" descr="D:\Documents\UNIDAD MEDICA ESCUELA CANINA\EXPEDIENTES CANINOS\EXPEDIENTES G27\20220812_110749.jpg"/>
        <xdr:cNvPicPr/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5" t="8141" r="39109" b="8084"/>
        <a:stretch/>
      </xdr:blipFill>
      <xdr:spPr bwMode="auto">
        <a:xfrm rot="5400000">
          <a:off x="4190999" y="141120744"/>
          <a:ext cx="1562100" cy="183211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47</xdr:row>
      <xdr:rowOff>1455963</xdr:rowOff>
    </xdr:from>
    <xdr:to>
      <xdr:col>4</xdr:col>
      <xdr:colOff>1836964</xdr:colOff>
      <xdr:row>48</xdr:row>
      <xdr:rowOff>1387928</xdr:rowOff>
    </xdr:to>
    <xdr:pic>
      <xdr:nvPicPr>
        <xdr:cNvPr id="111" name="Imagen 11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057650" y="69635913"/>
          <a:ext cx="1836964" cy="13892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5</xdr:col>
      <xdr:colOff>47857</xdr:colOff>
      <xdr:row>3</xdr:row>
      <xdr:rowOff>1415142</xdr:rowOff>
    </xdr:to>
    <xdr:pic>
      <xdr:nvPicPr>
        <xdr:cNvPr id="112" name="Imagen 11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057650" y="4057650"/>
          <a:ext cx="1924282" cy="141514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1</xdr:rowOff>
    </xdr:from>
    <xdr:to>
      <xdr:col>4</xdr:col>
      <xdr:colOff>1483178</xdr:colOff>
      <xdr:row>8</xdr:row>
      <xdr:rowOff>54432</xdr:rowOff>
    </xdr:to>
    <xdr:pic>
      <xdr:nvPicPr>
        <xdr:cNvPr id="113" name="Imagen 112" descr="D:\descargas\20211130_094257.jpg"/>
        <xdr:cNvPicPr/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43" t="14066" r="29828" b="33365"/>
        <a:stretch/>
      </xdr:blipFill>
      <xdr:spPr bwMode="auto">
        <a:xfrm rot="5400000">
          <a:off x="4043361" y="9901240"/>
          <a:ext cx="1511756" cy="14831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1828800</xdr:colOff>
      <xdr:row>57</xdr:row>
      <xdr:rowOff>1452229</xdr:rowOff>
    </xdr:to>
    <xdr:pic>
      <xdr:nvPicPr>
        <xdr:cNvPr id="114" name="127 Image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57650" y="82753200"/>
          <a:ext cx="1828800" cy="14522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8.%20CEACAN\2021\1.%20ENERO\Hoja%20de%20trabajo%20UC%20ENE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2.95\Instructores%20%20Acceso%20restringido\2022\Nuevo%20Concentrado%20GENERAL%202022%2019%2005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.22.79\Almacenamiento%20DGIF-2013\pedro.soria\Documents\servicio%20social\MATRIZ\EL%20CEIB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ronica.montes/AppData/Local/Microsoft/Windows/INetCache/Content.Outlook/FFXQSII8/Modificaciones%20Nuevo%20Concentrado%20GENERAL%202022%2003.01.23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STADO DE SALUD"/>
      <sheetName val="TD 2"/>
      <sheetName val="Actividad x perro"/>
      <sheetName val="UC x OISA-PVIF"/>
      <sheetName val="UC x lugar"/>
      <sheetName val="Lista Canino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Quency</v>
          </cell>
        </row>
        <row r="6">
          <cell r="D6">
            <v>0</v>
          </cell>
        </row>
        <row r="15">
          <cell r="D15">
            <v>0</v>
          </cell>
        </row>
        <row r="16">
          <cell r="D16">
            <v>0</v>
          </cell>
        </row>
        <row r="18">
          <cell r="D18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7">
          <cell r="D27">
            <v>0</v>
          </cell>
        </row>
        <row r="31">
          <cell r="D31">
            <v>0</v>
          </cell>
        </row>
        <row r="34">
          <cell r="D34">
            <v>0</v>
          </cell>
        </row>
        <row r="41">
          <cell r="D41">
            <v>0</v>
          </cell>
        </row>
        <row r="53">
          <cell r="D53">
            <v>0</v>
          </cell>
        </row>
        <row r="58">
          <cell r="D58">
            <v>0</v>
          </cell>
        </row>
        <row r="68">
          <cell r="D68">
            <v>0</v>
          </cell>
        </row>
        <row r="71">
          <cell r="D71">
            <v>0</v>
          </cell>
        </row>
        <row r="72">
          <cell r="D7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"/>
      <sheetName val="febrero"/>
      <sheetName val="marzo"/>
      <sheetName val="abril"/>
      <sheetName val="mayo"/>
      <sheetName val="junio"/>
      <sheetName val="julio"/>
      <sheetName val="agosto "/>
      <sheetName val="septiembre "/>
      <sheetName val="octubre "/>
      <sheetName val="noviembre"/>
      <sheetName val="diciembre"/>
      <sheetName val="BASE"/>
      <sheetName val="TD"/>
      <sheetName val="Hoja1 (2)"/>
      <sheetName val="Actividad x UC"/>
      <sheetName val="UC X OISA - PVIF"/>
      <sheetName val="UC X LUGAR"/>
      <sheetName val="Nuevo Concentrado GENERAL 2022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8">
          <cell r="T108" t="str">
            <v>FITO KGR. DECOMISADO</v>
          </cell>
        </row>
      </sheetData>
      <sheetData sheetId="13">
        <row r="3">
          <cell r="BN3" t="str">
            <v>Inka</v>
          </cell>
        </row>
      </sheetData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 CEIBO, TABASCO"/>
      <sheetName val="OPCIONES"/>
      <sheetName val="CELDAS"/>
      <sheetName val="NOMBRES DE OISA's"/>
      <sheetName val="OISA A LA QUE ESTABA ASIGNADO"/>
      <sheetName val="Hoja2"/>
      <sheetName val="Hoja1"/>
      <sheetName val="TOTAL PERSONAL"/>
      <sheetName val="Hoja3"/>
    </sheetNames>
    <sheetDataSet>
      <sheetData sheetId="0"/>
      <sheetData sheetId="1"/>
      <sheetData sheetId="2">
        <row r="1">
          <cell r="A1" t="str">
            <v>BASE</v>
          </cell>
        </row>
        <row r="12">
          <cell r="A12" t="str">
            <v xml:space="preserve">HOMÓLOGO A ENLACE DE ALTO NIVEL DE RESPONSABILIDAD </v>
          </cell>
        </row>
        <row r="13">
          <cell r="A13" t="str">
            <v>OFICIAL DE SANIDAD AGROPECUARIA, ACUÍCOLA Y PESQUERA</v>
          </cell>
        </row>
        <row r="14">
          <cell r="A14" t="str">
            <v>COORDINADOR TÉCNICO</v>
          </cell>
        </row>
        <row r="15">
          <cell r="A15" t="str">
            <v xml:space="preserve">COORDINADOR DE OPERACIÓN </v>
          </cell>
        </row>
        <row r="16">
          <cell r="A16" t="str">
            <v>ESPECIALISTA AGROPECUARIO C</v>
          </cell>
        </row>
        <row r="17">
          <cell r="A17" t="str">
            <v>ESPECIALISTA AGROPECUARIO B</v>
          </cell>
        </row>
        <row r="18">
          <cell r="A18" t="str">
            <v>APOYO ADMINISTRATIVO</v>
          </cell>
        </row>
        <row r="19">
          <cell r="A19" t="str">
            <v>APOYO OPERATIVO SIN CERTIFICAR</v>
          </cell>
        </row>
        <row r="20">
          <cell r="A20" t="str">
            <v>APOYO OPERATIVO TEA</v>
          </cell>
        </row>
      </sheetData>
      <sheetData sheetId="3">
        <row r="1">
          <cell r="A1" t="str">
            <v>ACAPULCO, GRO.</v>
          </cell>
        </row>
        <row r="2">
          <cell r="A2" t="str">
            <v>AGUASCALIENTES, AGS.</v>
          </cell>
        </row>
        <row r="3">
          <cell r="A3" t="str">
            <v>AGUA PRIETA, SON.</v>
          </cell>
        </row>
        <row r="4">
          <cell r="A4" t="str">
            <v>AICM ADUANA DE CARGA, CDMX</v>
          </cell>
        </row>
        <row r="5">
          <cell r="A5" t="str">
            <v>AICM SALA E, CDMX</v>
          </cell>
        </row>
        <row r="6">
          <cell r="A6" t="str">
            <v>AICM TERMINAL 2, CDMX</v>
          </cell>
        </row>
        <row r="7">
          <cell r="A7" t="str">
            <v>ALTAMIRA, TAMPS.</v>
          </cell>
        </row>
        <row r="8">
          <cell r="A8" t="str">
            <v>CANCÚN, Q. ROO</v>
          </cell>
        </row>
        <row r="9">
          <cell r="A9" t="str">
            <v>CD. ACUÑA, COAH.</v>
          </cell>
        </row>
        <row r="10">
          <cell r="A10" t="str">
            <v>CD. CUAUHTÉMOC, CHIS.</v>
          </cell>
        </row>
        <row r="11">
          <cell r="A11" t="str">
            <v>CD DEL CARMEN, CAMP.</v>
          </cell>
        </row>
        <row r="12">
          <cell r="A12" t="str">
            <v>CD. HIDALGO, CHIS.</v>
          </cell>
        </row>
        <row r="13">
          <cell r="A13" t="str">
            <v>CD. JUÁREZ, CHIH.</v>
          </cell>
        </row>
        <row r="14">
          <cell r="A14" t="str">
            <v>CD. MIGUEL ALEMÁN,TAMPS.</v>
          </cell>
        </row>
        <row r="15">
          <cell r="A15" t="str">
            <v>CD. OBREGÓN, SON.</v>
          </cell>
        </row>
        <row r="16">
          <cell r="A16" t="str">
            <v>CHIHUAHUA, CHIH.</v>
          </cell>
        </row>
        <row r="17">
          <cell r="A17" t="str">
            <v>COATZACOALCOS, VER.</v>
          </cell>
        </row>
        <row r="18">
          <cell r="A18" t="str">
            <v>COLOMBIA, N.L.</v>
          </cell>
        </row>
        <row r="19">
          <cell r="A19" t="str">
            <v>COZUMEL, Q. ROO</v>
          </cell>
        </row>
        <row r="20">
          <cell r="A20" t="str">
            <v>CULIACÁN, SIN.</v>
          </cell>
        </row>
        <row r="21">
          <cell r="A21" t="str">
            <v>DURANGO, DGO.</v>
          </cell>
        </row>
        <row r="22">
          <cell r="A22" t="str">
            <v>EL CEIBO, TAB.</v>
          </cell>
        </row>
        <row r="23">
          <cell r="A23" t="str">
            <v xml:space="preserve">ENSENADA, B.C. </v>
          </cell>
        </row>
        <row r="24">
          <cell r="A24" t="str">
            <v>GUADALAJARA, JAL.</v>
          </cell>
        </row>
        <row r="25">
          <cell r="A25" t="str">
            <v>GUAYMAS, SON.</v>
          </cell>
        </row>
        <row r="26">
          <cell r="A26" t="str">
            <v>HERMOSILLO, SON.</v>
          </cell>
        </row>
        <row r="27">
          <cell r="A27" t="str">
            <v>HUATULCO, OAX.</v>
          </cell>
        </row>
        <row r="28">
          <cell r="A28" t="str">
            <v>HUEJOTZINGO, PUE.</v>
          </cell>
        </row>
        <row r="29">
          <cell r="A29" t="str">
            <v>LA PAZ, B.C.S.</v>
          </cell>
        </row>
        <row r="30">
          <cell r="A30" t="str">
            <v>LÁZARO CÁRDENAS, MICH.</v>
          </cell>
        </row>
        <row r="31">
          <cell r="A31" t="str">
            <v>LORETO B.C.S.</v>
          </cell>
        </row>
        <row r="32">
          <cell r="A32" t="str">
            <v>MANZANILLO, COL.</v>
          </cell>
        </row>
        <row r="33">
          <cell r="A33" t="str">
            <v>MATAMOROS, TAMPS.</v>
          </cell>
        </row>
        <row r="34">
          <cell r="A34" t="str">
            <v>MAZATLÁN, SIN.</v>
          </cell>
        </row>
        <row r="35">
          <cell r="A35" t="str">
            <v>MÉRIDA, YUC.</v>
          </cell>
        </row>
        <row r="36">
          <cell r="A36" t="str">
            <v>MEXICALI, B.C.</v>
          </cell>
        </row>
        <row r="37">
          <cell r="A37" t="str">
            <v>MONTERREY, N.L.</v>
          </cell>
        </row>
        <row r="38">
          <cell r="A38" t="str">
            <v>MORELIA, MICH.</v>
          </cell>
        </row>
        <row r="39">
          <cell r="A39" t="str">
            <v>NOGALES, SON.</v>
          </cell>
        </row>
        <row r="40">
          <cell r="A40" t="str">
            <v>NUEVO LAREDO, TAMPS.</v>
          </cell>
        </row>
        <row r="41">
          <cell r="A41" t="str">
            <v>OAXACA, OAX.</v>
          </cell>
        </row>
        <row r="42">
          <cell r="A42" t="str">
            <v>OJINAGA, CHIH.</v>
          </cell>
        </row>
        <row r="43">
          <cell r="A43" t="str">
            <v>PIEDRAS NEGRAS, COAH.</v>
          </cell>
        </row>
        <row r="44">
          <cell r="A44" t="str">
            <v>PUERTO PALOMAS, CHIH.</v>
          </cell>
        </row>
        <row r="45">
          <cell r="A45" t="str">
            <v>PUERTO VALLARTA, JAL.</v>
          </cell>
        </row>
        <row r="46">
          <cell r="A46" t="str">
            <v>QUERÉTARO, QRO.</v>
          </cell>
        </row>
        <row r="47">
          <cell r="A47" t="str">
            <v>REYNOSA, TAMPS.</v>
          </cell>
        </row>
        <row r="48">
          <cell r="A48" t="str">
            <v>SAN JOSÉ DEL CABO, B.C.S.</v>
          </cell>
        </row>
        <row r="49">
          <cell r="A49" t="str">
            <v>SAN LUIS POTOSÍ, S.L.P.</v>
          </cell>
        </row>
        <row r="50">
          <cell r="A50" t="str">
            <v>SAN LUIS RÍO COLORADO, SON.</v>
          </cell>
        </row>
        <row r="51">
          <cell r="A51" t="str">
            <v>SILAO, GTO.</v>
          </cell>
        </row>
        <row r="52">
          <cell r="A52" t="str">
            <v>SUBTENIENTE LÓPEZ-CHETUMAL, Q. ROO</v>
          </cell>
        </row>
        <row r="53">
          <cell r="A53" t="str">
            <v>TIJUANA, B.C.</v>
          </cell>
        </row>
        <row r="54">
          <cell r="A54" t="str">
            <v>TOLUCA, EDO. DE MÉX.</v>
          </cell>
        </row>
        <row r="55">
          <cell r="A55" t="str">
            <v>TOPOLOBAMPO, SIN.</v>
          </cell>
        </row>
        <row r="56">
          <cell r="A56" t="str">
            <v>TORREÓN, COAH.</v>
          </cell>
        </row>
        <row r="57">
          <cell r="A57" t="str">
            <v>TUXPAN, VER.</v>
          </cell>
        </row>
        <row r="58">
          <cell r="A58" t="str">
            <v>VERACRUZ, VER.</v>
          </cell>
        </row>
        <row r="59">
          <cell r="A59" t="str">
            <v>VILLAHERMOSA , TAB.</v>
          </cell>
        </row>
        <row r="60">
          <cell r="A60" t="str">
            <v>ZACATECAS, ZAC.</v>
          </cell>
        </row>
        <row r="61">
          <cell r="A61" t="str">
            <v>ZIHUATANEJO, GRO.</v>
          </cell>
        </row>
      </sheetData>
      <sheetData sheetId="4">
        <row r="1">
          <cell r="A1" t="str">
            <v>N/A</v>
          </cell>
        </row>
      </sheetData>
      <sheetData sheetId="5" refreshError="1"/>
      <sheetData sheetId="6" refreshError="1"/>
      <sheetData sheetId="7">
        <row r="1">
          <cell r="A1" t="str">
            <v xml:space="preserve">CONCENTRADO DE PERSONAL DE SENASICA POR OISA
</v>
          </cell>
        </row>
      </sheetData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"/>
      <sheetName val="febrero"/>
      <sheetName val="marzo"/>
      <sheetName val="abril"/>
      <sheetName val="mayo"/>
      <sheetName val="junio"/>
      <sheetName val="julio"/>
      <sheetName val="agosto "/>
      <sheetName val="septiembre "/>
      <sheetName val="octubre "/>
      <sheetName val="noviembre"/>
      <sheetName val="diciembre"/>
      <sheetName val="BASE"/>
      <sheetName val="TD"/>
      <sheetName val="Hoja1 (2)"/>
      <sheetName val="Actividad x UC"/>
      <sheetName val="UC X OISA - PVIF"/>
      <sheetName val="UC X LUGAR"/>
      <sheetName val="Modificaciones Nuevo Concentr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tables/table1.xml><?xml version="1.0" encoding="utf-8"?>
<table xmlns="http://schemas.openxmlformats.org/spreadsheetml/2006/main" id="1" name="Tabla1" displayName="Tabla1" ref="A1:AH132" totalsRowShown="0" headerRowDxfId="67" headerRowBorderDxfId="66" tableBorderDxfId="65">
  <tableColumns count="34">
    <tableColumn id="1" name="TIPO" dataDxfId="64" totalsRowDxfId="63"/>
    <tableColumn id="2" name="ESTADO" dataDxfId="62" totalsRowDxfId="61"/>
    <tableColumn id="3" name="ADSCRIPCIÓN" dataDxfId="60" totalsRowDxfId="59"/>
    <tableColumn id="25" name="UC" dataDxfId="58" totalsRowDxfId="57"/>
    <tableColumn id="4" name="FOTO" dataDxfId="56"/>
    <tableColumn id="14" name="GENERACIÓN" dataDxfId="55" totalsRowDxfId="54"/>
    <tableColumn id="15" name="FECHA DE NACIMIENTO" dataDxfId="53" totalsRowDxfId="52"/>
    <tableColumn id="17" name="MICROCHIP " dataDxfId="51" totalsRowDxfId="50"/>
    <tableColumn id="18" name="ORIGEN" dataDxfId="49" totalsRowDxfId="48"/>
    <tableColumn id="19" name="FECHA INGRESO" dataDxfId="47" totalsRowDxfId="46"/>
    <tableColumn id="20" name="FECHA INGRESO AL ULTIMO PUNTO DE ADSCRICIÓN" dataDxfId="45" totalsRowDxfId="44"/>
    <tableColumn id="21" name="Columna1" dataDxfId="43" totalsRowDxfId="42"/>
    <tableColumn id="22" name="EDAD EN AÑOS " dataDxfId="41" totalsRowDxfId="40"/>
    <tableColumn id="23" name="ANTIGÜEDAD" dataDxfId="39" totalsRowDxfId="38"/>
    <tableColumn id="24" name="ANTIGÜEDAD EN EL SITIO ACTUAL DE ADCRIPCIÓN" dataDxfId="37" totalsRowDxfId="36"/>
    <tableColumn id="5" name="MARCAJES POSITIVOS" dataDxfId="35" totalsRowDxfId="34">
      <calculatedColumnFormula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calculatedColumnFormula>
    </tableColumn>
    <tableColumn id="30" name="FITO DETECTADO" dataDxfId="33" totalsRowDxfId="32"/>
    <tableColumn id="31" name="ZOO DETECTADO" dataDxfId="31" totalsRowDxfId="30"/>
    <tableColumn id="32" name="ACUI DETECTADO" dataDxfId="29" totalsRowDxfId="28"/>
    <tableColumn id="6" name="FITO KGR. DECOMISADO" dataDxfId="27" totalsRowDxfId="26"/>
    <tableColumn id="7" name="ZOO KGR. DECOMISADO" dataDxfId="25" totalsRowDxfId="24"/>
    <tableColumn id="8" name="ACUI KGR. DECOMISADO" dataDxfId="23" totalsRowDxfId="22"/>
    <tableColumn id="9" name="MARCAJES NEGATIVOS" dataDxfId="21" totalsRowDxfId="20"/>
    <tableColumn id="10" name="% DE EFECTIVIDAD " dataDxfId="19" totalsRowDxfId="18" dataCellStyle="Porcentaje"/>
    <tableColumn id="11" name="EQUIPAJES MARCADOS  " dataDxfId="17" totalsRowDxfId="16"/>
    <tableColumn id="12" name="KG TOTALES DECOMISADOS" dataDxfId="15" totalsRowDxfId="14"/>
    <tableColumn id="16" name="% DE EFECTIVIDAD 2" dataDxfId="13" totalsRowDxfId="12" dataCellStyle="Porcentaje"/>
    <tableColumn id="27" name="MANEJADORES" dataDxfId="11" totalsRowDxfId="10" dataCellStyle="Porcentaje"/>
    <tableColumn id="26" name="ESTADO DE SALUD CANINOS" dataDxfId="9" totalsRowDxfId="8" dataCellStyle="Porcentaje"/>
    <tableColumn id="13" name="OBSERVACIONES" dataDxfId="7" totalsRowDxfId="6"/>
    <tableColumn id="28" name="HALLAZGO DESTACADO" dataDxfId="5" totalsRowDxfId="4"/>
    <tableColumn id="29" name="PLAGA DETECTADA" dataDxfId="3" totalsRowDxfId="2"/>
    <tableColumn id="35" name="IMAGEN DE REFERENCIA (WEB)" dataDxfId="1"/>
    <tableColumn id="36" name="IMAGEN PORPORCIONADA POR LA OISA 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2"/>
  <sheetViews>
    <sheetView tabSelected="1" zoomScale="85" zoomScaleNormal="85" workbookViewId="0">
      <pane xSplit="5" ySplit="1" topLeftCell="L2" activePane="bottomRight" state="frozen"/>
      <selection pane="topRight" activeCell="F1" sqref="F1"/>
      <selection pane="bottomLeft" activeCell="A2" sqref="A2"/>
      <selection pane="bottomRight" activeCell="N3" sqref="N3"/>
    </sheetView>
  </sheetViews>
  <sheetFormatPr baseColWidth="10" defaultRowHeight="18.75" x14ac:dyDescent="0.3"/>
  <cols>
    <col min="2" max="2" width="19.5703125" customWidth="1"/>
    <col min="4" max="4" width="18.42578125" customWidth="1"/>
    <col min="5" max="5" width="28.140625" style="117" customWidth="1"/>
    <col min="6" max="6" width="17.140625" style="118" customWidth="1"/>
    <col min="7" max="7" width="15.28515625" customWidth="1"/>
    <col min="8" max="8" width="23.7109375" customWidth="1"/>
    <col min="9" max="10" width="11.42578125" style="118"/>
    <col min="11" max="11" width="11.42578125" customWidth="1"/>
    <col min="12" max="12" width="32" hidden="1" customWidth="1"/>
    <col min="13" max="15" width="12.28515625" bestFit="1" customWidth="1"/>
    <col min="16" max="16" width="11.42578125" customWidth="1"/>
    <col min="17" max="18" width="11.42578125" hidden="1" customWidth="1"/>
    <col min="19" max="19" width="11.5703125" hidden="1" customWidth="1"/>
    <col min="25" max="25" width="17.7109375" customWidth="1"/>
    <col min="26" max="26" width="14.5703125" customWidth="1"/>
    <col min="27" max="27" width="33.140625" bestFit="1" customWidth="1"/>
    <col min="30" max="30" width="22.85546875" style="119" customWidth="1"/>
    <col min="31" max="31" width="27.42578125" style="120" customWidth="1"/>
    <col min="32" max="32" width="33.85546875" style="119" customWidth="1"/>
    <col min="33" max="33" width="28.5703125" customWidth="1"/>
    <col min="34" max="34" width="34.85546875" customWidth="1"/>
  </cols>
  <sheetData>
    <row r="1" spans="1:34" s="6" customFormat="1" ht="9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403</v>
      </c>
      <c r="M1" s="1" t="s">
        <v>11</v>
      </c>
      <c r="N1" s="1" t="s">
        <v>12</v>
      </c>
      <c r="O1" s="1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4" t="s">
        <v>18</v>
      </c>
      <c r="U1" s="4" t="s">
        <v>19</v>
      </c>
      <c r="V1" s="4" t="s">
        <v>20</v>
      </c>
      <c r="W1" s="3" t="s">
        <v>21</v>
      </c>
      <c r="X1" s="5" t="s">
        <v>22</v>
      </c>
      <c r="Y1" s="3" t="s">
        <v>23</v>
      </c>
      <c r="Z1" s="3" t="s">
        <v>24</v>
      </c>
      <c r="AA1" s="5" t="s">
        <v>25</v>
      </c>
      <c r="AB1" s="5" t="s">
        <v>26</v>
      </c>
      <c r="AC1" s="5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</row>
    <row r="2" spans="1:34" ht="114.75" customHeight="1" x14ac:dyDescent="0.25">
      <c r="A2" s="7" t="s">
        <v>33</v>
      </c>
      <c r="B2" s="7" t="s">
        <v>34</v>
      </c>
      <c r="C2" s="8" t="s">
        <v>34</v>
      </c>
      <c r="D2" s="7" t="s">
        <v>35</v>
      </c>
      <c r="E2" s="7" t="s">
        <v>35</v>
      </c>
      <c r="F2" s="7" t="s">
        <v>36</v>
      </c>
      <c r="G2" s="9">
        <v>42281</v>
      </c>
      <c r="H2" s="7" t="s">
        <v>37</v>
      </c>
      <c r="I2" s="7" t="s">
        <v>38</v>
      </c>
      <c r="J2" s="9">
        <v>43451</v>
      </c>
      <c r="K2" s="9">
        <v>44515</v>
      </c>
      <c r="L2" s="10"/>
      <c r="M2" s="11">
        <f t="shared" ref="M2:M5" ca="1" si="0">+(YEAR(TODAY())-YEAR(G2))</f>
        <v>8</v>
      </c>
      <c r="N2" s="11">
        <f t="shared" ref="N2:O17" ca="1" si="1">+(YEAR(TODAY())-YEAR(J2))</f>
        <v>5</v>
      </c>
      <c r="O2" s="11">
        <f t="shared" ca="1" si="1"/>
        <v>2</v>
      </c>
      <c r="P2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696</v>
      </c>
      <c r="Q2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266</v>
      </c>
      <c r="R2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430</v>
      </c>
      <c r="S2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2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111.029</v>
      </c>
      <c r="U2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202.18800000000002</v>
      </c>
      <c r="V2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2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33</v>
      </c>
      <c r="X2" s="13">
        <f>+[4]!Tabla1[[#This Row],[MARCAJES POSITIVOS]]/[4]!Tabla1[[#This Row],[EQUIPAJES MARCADOS  ]]</f>
        <v>0.95473251028806583</v>
      </c>
      <c r="Y2" s="12">
        <f>SUM(W2,P2)</f>
        <v>729</v>
      </c>
      <c r="Z2" s="14">
        <f>+SUM([4]!Tabla1[[#This Row],[FITO KGR. DECOMISADO]:[ACUI KGR. DECOMISADO]])</f>
        <v>313.21699999999998</v>
      </c>
      <c r="AA2" s="15">
        <v>0.94444444444444442</v>
      </c>
      <c r="AB2" s="7" t="s">
        <v>39</v>
      </c>
      <c r="AC2" s="16" t="s">
        <v>39</v>
      </c>
      <c r="AD2" s="17" t="s">
        <v>40</v>
      </c>
      <c r="AE2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2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2" s="19"/>
      <c r="AH2" s="19"/>
    </row>
    <row r="3" spans="1:34" ht="114.75" customHeight="1" x14ac:dyDescent="0.25">
      <c r="A3" s="20" t="s">
        <v>33</v>
      </c>
      <c r="B3" s="20" t="s">
        <v>41</v>
      </c>
      <c r="C3" s="21" t="s">
        <v>42</v>
      </c>
      <c r="D3" s="20" t="s">
        <v>43</v>
      </c>
      <c r="E3" s="20" t="s">
        <v>43</v>
      </c>
      <c r="F3" s="22">
        <v>16</v>
      </c>
      <c r="G3" s="23">
        <v>41811</v>
      </c>
      <c r="H3" s="20" t="s">
        <v>44</v>
      </c>
      <c r="I3" s="20" t="s">
        <v>45</v>
      </c>
      <c r="J3" s="23">
        <v>42541</v>
      </c>
      <c r="K3" s="23">
        <v>42644</v>
      </c>
      <c r="L3" s="24"/>
      <c r="M3" s="11">
        <f t="shared" ca="1" si="0"/>
        <v>9</v>
      </c>
      <c r="N3" s="11">
        <f t="shared" ca="1" si="1"/>
        <v>7</v>
      </c>
      <c r="O3" s="11">
        <f t="shared" ca="1" si="1"/>
        <v>7</v>
      </c>
      <c r="P3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311</v>
      </c>
      <c r="Q3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311</v>
      </c>
      <c r="R3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0</v>
      </c>
      <c r="S3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3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220</v>
      </c>
      <c r="U3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0</v>
      </c>
      <c r="V3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3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52</v>
      </c>
      <c r="X3" s="13">
        <f>+[4]!Tabla1[[#This Row],[MARCAJES POSITIVOS]]/[4]!Tabla1[[#This Row],[EQUIPAJES MARCADOS  ]]</f>
        <v>0.85674931129476584</v>
      </c>
      <c r="Y3" s="12">
        <f t="shared" ref="Y3:Y66" si="2">SUM(W3,P3)</f>
        <v>363</v>
      </c>
      <c r="Z3" s="14">
        <f>+SUM([4]!Tabla1[[#This Row],[FITO KGR. DECOMISADO]:[ACUI KGR. DECOMISADO]])</f>
        <v>220</v>
      </c>
      <c r="AA3" s="25">
        <v>0.82669999999999999</v>
      </c>
      <c r="AB3" s="26" t="s">
        <v>46</v>
      </c>
      <c r="AC3" s="27" t="s">
        <v>47</v>
      </c>
      <c r="AD3" s="28" t="s">
        <v>48</v>
      </c>
      <c r="AE3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3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3" s="29"/>
      <c r="AH3" s="29"/>
    </row>
    <row r="4" spans="1:34" ht="114.75" customHeight="1" x14ac:dyDescent="0.25">
      <c r="A4" s="30" t="s">
        <v>33</v>
      </c>
      <c r="B4" s="30" t="s">
        <v>41</v>
      </c>
      <c r="C4" s="21" t="s">
        <v>42</v>
      </c>
      <c r="D4" s="30" t="s">
        <v>49</v>
      </c>
      <c r="E4" s="31"/>
      <c r="F4" s="32" t="s">
        <v>50</v>
      </c>
      <c r="G4" s="33">
        <v>43800</v>
      </c>
      <c r="H4" s="34" t="s">
        <v>51</v>
      </c>
      <c r="I4" s="34" t="s">
        <v>52</v>
      </c>
      <c r="J4" s="33">
        <v>44533</v>
      </c>
      <c r="K4" s="33">
        <v>44900</v>
      </c>
      <c r="L4" s="24"/>
      <c r="M4" s="11">
        <f t="shared" ca="1" si="0"/>
        <v>4</v>
      </c>
      <c r="N4" s="11">
        <f t="shared" ca="1" si="1"/>
        <v>2</v>
      </c>
      <c r="O4" s="11">
        <f t="shared" ca="1" si="1"/>
        <v>1</v>
      </c>
      <c r="P4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42</v>
      </c>
      <c r="Q4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42</v>
      </c>
      <c r="R4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0</v>
      </c>
      <c r="S4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4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42</v>
      </c>
      <c r="U4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0</v>
      </c>
      <c r="V4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4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63</v>
      </c>
      <c r="X4" s="13">
        <f>+[4]!Tabla1[[#This Row],[MARCAJES POSITIVOS]]/[4]!Tabla1[[#This Row],[EQUIPAJES MARCADOS  ]]</f>
        <v>0.4</v>
      </c>
      <c r="Y4" s="12">
        <f t="shared" si="2"/>
        <v>105</v>
      </c>
      <c r="Z4" s="14">
        <f>+SUM([4]!Tabla1[[#This Row],[FITO KGR. DECOMISADO]:[ACUI KGR. DECOMISADO]])</f>
        <v>42</v>
      </c>
      <c r="AA4" s="36"/>
      <c r="AB4" s="36"/>
      <c r="AC4" s="36"/>
      <c r="AD4" s="37"/>
      <c r="AE4" s="38"/>
      <c r="AF4" s="39"/>
      <c r="AG4" s="29"/>
      <c r="AH4" s="29"/>
    </row>
    <row r="5" spans="1:34" ht="114.75" customHeight="1" x14ac:dyDescent="0.25">
      <c r="A5" s="7" t="s">
        <v>33</v>
      </c>
      <c r="B5" s="26" t="s">
        <v>41</v>
      </c>
      <c r="C5" s="40" t="s">
        <v>53</v>
      </c>
      <c r="D5" s="26" t="s">
        <v>54</v>
      </c>
      <c r="E5" s="41" t="s">
        <v>54</v>
      </c>
      <c r="F5" s="26" t="s">
        <v>55</v>
      </c>
      <c r="G5" s="42">
        <v>41000</v>
      </c>
      <c r="H5" s="26" t="s">
        <v>56</v>
      </c>
      <c r="I5" s="26" t="s">
        <v>57</v>
      </c>
      <c r="J5" s="42">
        <v>41911</v>
      </c>
      <c r="K5" s="42">
        <v>42527</v>
      </c>
      <c r="L5" s="24"/>
      <c r="M5" s="11">
        <f t="shared" ca="1" si="0"/>
        <v>11</v>
      </c>
      <c r="N5" s="11">
        <f t="shared" ca="1" si="1"/>
        <v>9</v>
      </c>
      <c r="O5" s="11">
        <f t="shared" ca="1" si="1"/>
        <v>7</v>
      </c>
      <c r="P5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1120</v>
      </c>
      <c r="Q5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670</v>
      </c>
      <c r="R5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445</v>
      </c>
      <c r="S5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5</v>
      </c>
      <c r="T5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5653.7400000000007</v>
      </c>
      <c r="U5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3305.8400000000006</v>
      </c>
      <c r="V5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11.73</v>
      </c>
      <c r="W5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235</v>
      </c>
      <c r="X5" s="13">
        <f>+[4]!Tabla1[[#This Row],[MARCAJES POSITIVOS]]/[4]!Tabla1[[#This Row],[EQUIPAJES MARCADOS  ]]</f>
        <v>0.82656826568265684</v>
      </c>
      <c r="Y5" s="12">
        <f t="shared" si="2"/>
        <v>1355</v>
      </c>
      <c r="Z5" s="14">
        <f>+SUM([4]!Tabla1[[#This Row],[FITO KGR. DECOMISADO]:[ACUI KGR. DECOMISADO]])</f>
        <v>8971.3100000000013</v>
      </c>
      <c r="AA5" s="25">
        <v>1</v>
      </c>
      <c r="AB5" s="26" t="s">
        <v>46</v>
      </c>
      <c r="AC5" s="43" t="s">
        <v>46</v>
      </c>
      <c r="AD5" s="28"/>
      <c r="AE5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5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5" s="29"/>
      <c r="AH5" s="29"/>
    </row>
    <row r="6" spans="1:34" ht="114.75" customHeight="1" x14ac:dyDescent="0.25">
      <c r="A6" s="26" t="s">
        <v>33</v>
      </c>
      <c r="B6" s="26" t="s">
        <v>41</v>
      </c>
      <c r="C6" s="40" t="s">
        <v>53</v>
      </c>
      <c r="D6" s="26" t="s">
        <v>58</v>
      </c>
      <c r="E6" s="41" t="s">
        <v>58</v>
      </c>
      <c r="F6" s="26" t="s">
        <v>59</v>
      </c>
      <c r="G6" s="42">
        <v>41518</v>
      </c>
      <c r="H6" s="26" t="s">
        <v>60</v>
      </c>
      <c r="I6" s="26" t="s">
        <v>57</v>
      </c>
      <c r="J6" s="42">
        <v>41911</v>
      </c>
      <c r="K6" s="42">
        <v>44067</v>
      </c>
      <c r="L6" s="24"/>
      <c r="M6" s="11">
        <f ca="1">+(YEAR(TODAY())-YEAR(G6))</f>
        <v>10</v>
      </c>
      <c r="N6" s="11">
        <f t="shared" ca="1" si="1"/>
        <v>9</v>
      </c>
      <c r="O6" s="11">
        <f t="shared" ca="1" si="1"/>
        <v>3</v>
      </c>
      <c r="P6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1133</v>
      </c>
      <c r="Q6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823</v>
      </c>
      <c r="R6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302</v>
      </c>
      <c r="S6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8</v>
      </c>
      <c r="T6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9547.7290000000012</v>
      </c>
      <c r="U6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5183.59</v>
      </c>
      <c r="V6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34</v>
      </c>
      <c r="W6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8</v>
      </c>
      <c r="X6" s="13">
        <f>+[4]!Tabla1[[#This Row],[MARCAJES POSITIVOS]]/[4]!Tabla1[[#This Row],[EQUIPAJES MARCADOS  ]]</f>
        <v>0.99298860648553899</v>
      </c>
      <c r="Y6" s="12">
        <f t="shared" si="2"/>
        <v>1141</v>
      </c>
      <c r="Z6" s="14">
        <f>+SUM([4]!Tabla1[[#This Row],[FITO KGR. DECOMISADO]:[ACUI KGR. DECOMISADO]])</f>
        <v>14765.319000000001</v>
      </c>
      <c r="AA6" s="25">
        <v>1</v>
      </c>
      <c r="AB6" s="26" t="s">
        <v>46</v>
      </c>
      <c r="AC6" s="43" t="s">
        <v>46</v>
      </c>
      <c r="AD6" s="28"/>
      <c r="AE6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6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6" s="29"/>
      <c r="AH6" s="29"/>
    </row>
    <row r="7" spans="1:34" ht="114.75" customHeight="1" x14ac:dyDescent="0.25">
      <c r="A7" s="40" t="s">
        <v>33</v>
      </c>
      <c r="B7" s="40" t="s">
        <v>41</v>
      </c>
      <c r="C7" s="40" t="s">
        <v>53</v>
      </c>
      <c r="D7" s="40" t="s">
        <v>61</v>
      </c>
      <c r="E7" s="44"/>
      <c r="F7" s="34" t="s">
        <v>62</v>
      </c>
      <c r="G7" s="33">
        <v>43464</v>
      </c>
      <c r="H7" s="45" t="s">
        <v>63</v>
      </c>
      <c r="I7" s="46" t="s">
        <v>57</v>
      </c>
      <c r="J7" s="47">
        <v>44669</v>
      </c>
      <c r="K7" s="47">
        <v>44669</v>
      </c>
      <c r="L7" s="48"/>
      <c r="M7" s="11">
        <f ca="1">+(YEAR(TODAY())-YEAR(G7))</f>
        <v>5</v>
      </c>
      <c r="N7" s="11">
        <f t="shared" ca="1" si="1"/>
        <v>1</v>
      </c>
      <c r="O7" s="11">
        <f t="shared" ca="1" si="1"/>
        <v>1</v>
      </c>
      <c r="P7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142</v>
      </c>
      <c r="Q7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97</v>
      </c>
      <c r="R7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44</v>
      </c>
      <c r="S7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</v>
      </c>
      <c r="T7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2764.3630000000003</v>
      </c>
      <c r="U7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421.78700000000003</v>
      </c>
      <c r="V7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1.8</v>
      </c>
      <c r="W7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22</v>
      </c>
      <c r="X7" s="13">
        <f>+[4]!Tabla1[[#This Row],[MARCAJES POSITIVOS]]/[4]!Tabla1[[#This Row],[EQUIPAJES MARCADOS  ]]</f>
        <v>0.86585365853658536</v>
      </c>
      <c r="Y7" s="12">
        <f t="shared" si="2"/>
        <v>164</v>
      </c>
      <c r="Z7" s="14">
        <f>+SUM([4]!Tabla1[[#This Row],[FITO KGR. DECOMISADO]:[ACUI KGR. DECOMISADO]])</f>
        <v>3187.9500000000007</v>
      </c>
      <c r="AA7" s="36"/>
      <c r="AB7" s="36" t="s">
        <v>46</v>
      </c>
      <c r="AC7" s="43" t="s">
        <v>46</v>
      </c>
      <c r="AD7" s="37" t="s">
        <v>64</v>
      </c>
      <c r="AE7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7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7" s="29"/>
      <c r="AH7" s="29"/>
    </row>
    <row r="8" spans="1:34" ht="114.75" customHeight="1" x14ac:dyDescent="0.25">
      <c r="A8" s="49" t="s">
        <v>33</v>
      </c>
      <c r="B8" s="49" t="s">
        <v>41</v>
      </c>
      <c r="C8" s="49" t="s">
        <v>53</v>
      </c>
      <c r="D8" s="30" t="s">
        <v>65</v>
      </c>
      <c r="E8" s="50"/>
      <c r="F8" s="30" t="s">
        <v>50</v>
      </c>
      <c r="G8" s="51">
        <v>44228</v>
      </c>
      <c r="H8" s="34" t="s">
        <v>66</v>
      </c>
      <c r="I8" s="34" t="s">
        <v>67</v>
      </c>
      <c r="J8" s="33">
        <v>44462</v>
      </c>
      <c r="K8" s="33">
        <v>44900</v>
      </c>
      <c r="L8" s="24"/>
      <c r="M8" s="11">
        <f ca="1">+(YEAR(TODAY())-YEAR(G8))</f>
        <v>2</v>
      </c>
      <c r="N8" s="11">
        <f t="shared" ca="1" si="1"/>
        <v>2</v>
      </c>
      <c r="O8" s="11">
        <f t="shared" ca="1" si="1"/>
        <v>1</v>
      </c>
      <c r="P8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35</v>
      </c>
      <c r="Q8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22</v>
      </c>
      <c r="R8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13</v>
      </c>
      <c r="S8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8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323</v>
      </c>
      <c r="U8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503</v>
      </c>
      <c r="V8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8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8" s="13">
        <f>+[4]!Tabla1[[#This Row],[MARCAJES POSITIVOS]]/[4]!Tabla1[[#This Row],[EQUIPAJES MARCADOS  ]]</f>
        <v>1</v>
      </c>
      <c r="Y8" s="12">
        <f t="shared" si="2"/>
        <v>35</v>
      </c>
      <c r="Z8" s="14">
        <f>+SUM([4]!Tabla1[[#This Row],[FITO KGR. DECOMISADO]:[ACUI KGR. DECOMISADO]])</f>
        <v>826</v>
      </c>
      <c r="AA8" s="36"/>
      <c r="AB8" s="36"/>
      <c r="AC8" s="36"/>
      <c r="AD8" s="37"/>
      <c r="AE8" s="38"/>
      <c r="AF8" s="39"/>
      <c r="AG8" s="29"/>
      <c r="AH8" s="29"/>
    </row>
    <row r="9" spans="1:34" ht="114.75" customHeight="1" x14ac:dyDescent="0.25">
      <c r="A9" s="7" t="s">
        <v>33</v>
      </c>
      <c r="B9" s="26" t="s">
        <v>68</v>
      </c>
      <c r="C9" s="40" t="s">
        <v>69</v>
      </c>
      <c r="D9" s="26" t="s">
        <v>70</v>
      </c>
      <c r="E9" s="26" t="s">
        <v>70</v>
      </c>
      <c r="F9" s="26" t="s">
        <v>71</v>
      </c>
      <c r="G9" s="42">
        <v>42473</v>
      </c>
      <c r="H9" s="26" t="s">
        <v>72</v>
      </c>
      <c r="I9" s="26" t="s">
        <v>57</v>
      </c>
      <c r="J9" s="42">
        <v>43017</v>
      </c>
      <c r="K9" s="42">
        <v>43458</v>
      </c>
      <c r="L9" s="24"/>
      <c r="M9" s="11">
        <f ca="1">+(YEAR(TODAY())-YEAR(G9))</f>
        <v>7</v>
      </c>
      <c r="N9" s="11">
        <f t="shared" ca="1" si="1"/>
        <v>6</v>
      </c>
      <c r="O9" s="11">
        <f t="shared" ca="1" si="1"/>
        <v>5</v>
      </c>
      <c r="P9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1629</v>
      </c>
      <c r="Q9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933</v>
      </c>
      <c r="R9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694</v>
      </c>
      <c r="S9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9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1164.1599999999996</v>
      </c>
      <c r="U9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141.36999999999998</v>
      </c>
      <c r="V9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9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9" s="13">
        <f>+[4]!Tabla1[[#This Row],[MARCAJES POSITIVOS]]/[4]!Tabla1[[#This Row],[EQUIPAJES MARCADOS  ]]</f>
        <v>1</v>
      </c>
      <c r="Y9" s="12">
        <f t="shared" si="2"/>
        <v>1629</v>
      </c>
      <c r="Z9" s="14">
        <f>+SUM([4]!Tabla1[[#This Row],[FITO KGR. DECOMISADO]:[ACUI KGR. DECOMISADO]])</f>
        <v>1305.5299999999995</v>
      </c>
      <c r="AA9" s="25">
        <v>1</v>
      </c>
      <c r="AB9" s="26" t="s">
        <v>39</v>
      </c>
      <c r="AC9" s="16" t="s">
        <v>39</v>
      </c>
      <c r="AD9" s="28" t="s">
        <v>73</v>
      </c>
      <c r="AE9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9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9" s="29"/>
      <c r="AH9" s="29"/>
    </row>
    <row r="10" spans="1:34" ht="114.75" customHeight="1" x14ac:dyDescent="0.25">
      <c r="A10" s="26" t="s">
        <v>33</v>
      </c>
      <c r="B10" s="7" t="s">
        <v>68</v>
      </c>
      <c r="C10" s="40" t="s">
        <v>69</v>
      </c>
      <c r="D10" s="7" t="s">
        <v>74</v>
      </c>
      <c r="E10" s="7" t="s">
        <v>74</v>
      </c>
      <c r="F10" s="7" t="s">
        <v>75</v>
      </c>
      <c r="G10" s="9">
        <v>42902</v>
      </c>
      <c r="H10" s="7" t="s">
        <v>76</v>
      </c>
      <c r="I10" s="7" t="s">
        <v>57</v>
      </c>
      <c r="J10" s="9">
        <v>43612</v>
      </c>
      <c r="K10" s="9">
        <v>44389</v>
      </c>
      <c r="L10" s="10"/>
      <c r="M10" s="11">
        <f t="shared" ref="M10:M76" ca="1" si="3">+(YEAR(TODAY())-YEAR(G10))</f>
        <v>6</v>
      </c>
      <c r="N10" s="11">
        <f t="shared" ca="1" si="1"/>
        <v>4</v>
      </c>
      <c r="O10" s="11">
        <f t="shared" ca="1" si="1"/>
        <v>2</v>
      </c>
      <c r="P10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1113</v>
      </c>
      <c r="Q10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688</v>
      </c>
      <c r="R10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387</v>
      </c>
      <c r="S10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38</v>
      </c>
      <c r="T10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326.39000000000004</v>
      </c>
      <c r="U10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56.67</v>
      </c>
      <c r="V10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7.42</v>
      </c>
      <c r="W10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247</v>
      </c>
      <c r="X10" s="13">
        <f>+[4]!Tabla1[[#This Row],[MARCAJES POSITIVOS]]/[4]!Tabla1[[#This Row],[EQUIPAJES MARCADOS  ]]</f>
        <v>0.81838235294117645</v>
      </c>
      <c r="Y10" s="12">
        <f t="shared" si="2"/>
        <v>1360</v>
      </c>
      <c r="Z10" s="14">
        <f>+SUM([4]!Tabla1[[#This Row],[FITO KGR. DECOMISADO]:[ACUI KGR. DECOMISADO]])</f>
        <v>390.48000000000008</v>
      </c>
      <c r="AA10" s="15">
        <v>0.79610000000000003</v>
      </c>
      <c r="AB10" s="26" t="s">
        <v>46</v>
      </c>
      <c r="AC10" s="52" t="s">
        <v>46</v>
      </c>
      <c r="AD10" s="17"/>
      <c r="AE10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10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10" s="19"/>
      <c r="AH10" s="19"/>
    </row>
    <row r="11" spans="1:34" ht="114.75" customHeight="1" x14ac:dyDescent="0.25">
      <c r="A11" s="7" t="s">
        <v>33</v>
      </c>
      <c r="B11" s="26" t="s">
        <v>68</v>
      </c>
      <c r="C11" s="40" t="s">
        <v>69</v>
      </c>
      <c r="D11" s="26" t="s">
        <v>77</v>
      </c>
      <c r="E11" s="26" t="s">
        <v>77</v>
      </c>
      <c r="F11" s="26" t="s">
        <v>78</v>
      </c>
      <c r="G11" s="42">
        <v>43513</v>
      </c>
      <c r="H11" s="26" t="s">
        <v>79</v>
      </c>
      <c r="I11" s="26" t="s">
        <v>80</v>
      </c>
      <c r="J11" s="42">
        <v>44375</v>
      </c>
      <c r="K11" s="42">
        <v>44375</v>
      </c>
      <c r="L11" s="24"/>
      <c r="M11" s="11">
        <f t="shared" ca="1" si="3"/>
        <v>4</v>
      </c>
      <c r="N11" s="11">
        <f t="shared" ca="1" si="1"/>
        <v>2</v>
      </c>
      <c r="O11" s="11">
        <f t="shared" ca="1" si="1"/>
        <v>2</v>
      </c>
      <c r="P11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710</v>
      </c>
      <c r="Q11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699</v>
      </c>
      <c r="R11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11</v>
      </c>
      <c r="S11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11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281.21199999999999</v>
      </c>
      <c r="U11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10.36</v>
      </c>
      <c r="V11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11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11" s="13">
        <f>+[4]!Tabla1[[#This Row],[MARCAJES POSITIVOS]]/[4]!Tabla1[[#This Row],[EQUIPAJES MARCADOS  ]]</f>
        <v>1</v>
      </c>
      <c r="Y11" s="12">
        <f t="shared" si="2"/>
        <v>710</v>
      </c>
      <c r="Z11" s="14">
        <f>+SUM([4]!Tabla1[[#This Row],[FITO KGR. DECOMISADO]:[ACUI KGR. DECOMISADO]])</f>
        <v>291.572</v>
      </c>
      <c r="AA11" s="25">
        <v>1</v>
      </c>
      <c r="AB11" s="26" t="s">
        <v>46</v>
      </c>
      <c r="AC11" s="43" t="s">
        <v>46</v>
      </c>
      <c r="AD11" s="28"/>
      <c r="AE11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11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11" s="29"/>
      <c r="AH11" s="29"/>
    </row>
    <row r="12" spans="1:34" ht="114.75" customHeight="1" x14ac:dyDescent="0.25">
      <c r="A12" s="26" t="s">
        <v>33</v>
      </c>
      <c r="B12" s="26" t="s">
        <v>81</v>
      </c>
      <c r="C12" s="53" t="s">
        <v>82</v>
      </c>
      <c r="D12" s="26" t="s">
        <v>83</v>
      </c>
      <c r="E12" s="41" t="s">
        <v>83</v>
      </c>
      <c r="F12" s="26" t="s">
        <v>84</v>
      </c>
      <c r="G12" s="42">
        <v>41640</v>
      </c>
      <c r="H12" s="26" t="s">
        <v>85</v>
      </c>
      <c r="I12" s="26" t="s">
        <v>86</v>
      </c>
      <c r="J12" s="42">
        <v>42359</v>
      </c>
      <c r="K12" s="42">
        <v>42359</v>
      </c>
      <c r="L12" s="24"/>
      <c r="M12" s="11">
        <f t="shared" ca="1" si="3"/>
        <v>9</v>
      </c>
      <c r="N12" s="11">
        <f t="shared" ca="1" si="1"/>
        <v>8</v>
      </c>
      <c r="O12" s="11">
        <f t="shared" ca="1" si="1"/>
        <v>8</v>
      </c>
      <c r="P12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3524</v>
      </c>
      <c r="Q12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1294</v>
      </c>
      <c r="R12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2100</v>
      </c>
      <c r="S12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130</v>
      </c>
      <c r="T12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3434.1769999999997</v>
      </c>
      <c r="U12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3012.2119999999995</v>
      </c>
      <c r="V12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24.055999999999997</v>
      </c>
      <c r="W12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479</v>
      </c>
      <c r="X12" s="13">
        <f>+[4]!Tabla1[[#This Row],[MARCAJES POSITIVOS]]/[4]!Tabla1[[#This Row],[EQUIPAJES MARCADOS  ]]</f>
        <v>0.88033974519110669</v>
      </c>
      <c r="Y12" s="12">
        <f t="shared" si="2"/>
        <v>4003</v>
      </c>
      <c r="Z12" s="14">
        <f>+SUM([4]!Tabla1[[#This Row],[FITO KGR. DECOMISADO]:[ACUI KGR. DECOMISADO]])</f>
        <v>6470.4449999999988</v>
      </c>
      <c r="AA12" s="25">
        <v>0.86572438162544174</v>
      </c>
      <c r="AB12" s="26" t="s">
        <v>46</v>
      </c>
      <c r="AC12" s="54" t="s">
        <v>39</v>
      </c>
      <c r="AD12" s="28" t="s">
        <v>87</v>
      </c>
      <c r="AE12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12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12" s="29"/>
      <c r="AH12" s="29"/>
    </row>
    <row r="13" spans="1:34" ht="114.75" customHeight="1" x14ac:dyDescent="0.25">
      <c r="A13" s="26" t="s">
        <v>33</v>
      </c>
      <c r="B13" s="26" t="s">
        <v>81</v>
      </c>
      <c r="C13" s="53" t="s">
        <v>82</v>
      </c>
      <c r="D13" s="26" t="s">
        <v>88</v>
      </c>
      <c r="E13" s="26" t="s">
        <v>88</v>
      </c>
      <c r="F13" s="26" t="s">
        <v>89</v>
      </c>
      <c r="G13" s="42">
        <v>42859</v>
      </c>
      <c r="H13" s="26" t="s">
        <v>90</v>
      </c>
      <c r="I13" s="26" t="s">
        <v>91</v>
      </c>
      <c r="J13" s="42">
        <v>43367</v>
      </c>
      <c r="K13" s="42">
        <v>43871</v>
      </c>
      <c r="L13" s="24"/>
      <c r="M13" s="11">
        <f t="shared" ca="1" si="3"/>
        <v>6</v>
      </c>
      <c r="N13" s="11">
        <f t="shared" ca="1" si="1"/>
        <v>5</v>
      </c>
      <c r="O13" s="11">
        <f t="shared" ca="1" si="1"/>
        <v>3</v>
      </c>
      <c r="P13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2292</v>
      </c>
      <c r="Q13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973</v>
      </c>
      <c r="R13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1212</v>
      </c>
      <c r="S13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107</v>
      </c>
      <c r="T13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1132.3580000000002</v>
      </c>
      <c r="U13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2851.6799999999994</v>
      </c>
      <c r="V13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96.111000000000004</v>
      </c>
      <c r="W13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284</v>
      </c>
      <c r="X13" s="13">
        <f>+[4]!Tabla1[[#This Row],[MARCAJES POSITIVOS]]/[4]!Tabla1[[#This Row],[EQUIPAJES MARCADOS  ]]</f>
        <v>0.88975155279503104</v>
      </c>
      <c r="Y13" s="12">
        <f t="shared" si="2"/>
        <v>2576</v>
      </c>
      <c r="Z13" s="14">
        <f>+SUM([4]!Tabla1[[#This Row],[FITO KGR. DECOMISADO]:[ACUI KGR. DECOMISADO]])</f>
        <v>4080.1489999999994</v>
      </c>
      <c r="AA13" s="25">
        <v>0.852112676056338</v>
      </c>
      <c r="AB13" s="26" t="s">
        <v>46</v>
      </c>
      <c r="AC13" s="55" t="s">
        <v>46</v>
      </c>
      <c r="AD13" s="28" t="s">
        <v>92</v>
      </c>
      <c r="AE13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13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13" s="29"/>
      <c r="AH13" s="29"/>
    </row>
    <row r="14" spans="1:34" ht="114.75" customHeight="1" x14ac:dyDescent="0.25">
      <c r="A14" s="26" t="s">
        <v>33</v>
      </c>
      <c r="B14" s="26" t="s">
        <v>81</v>
      </c>
      <c r="C14" s="56" t="s">
        <v>93</v>
      </c>
      <c r="D14" s="26" t="s">
        <v>94</v>
      </c>
      <c r="E14" s="41" t="s">
        <v>94</v>
      </c>
      <c r="F14" s="26">
        <v>13</v>
      </c>
      <c r="G14" s="42">
        <v>41276</v>
      </c>
      <c r="H14" s="26" t="s">
        <v>95</v>
      </c>
      <c r="I14" s="26" t="s">
        <v>96</v>
      </c>
      <c r="J14" s="42">
        <v>42012</v>
      </c>
      <c r="K14" s="42">
        <v>42524</v>
      </c>
      <c r="L14" s="24"/>
      <c r="M14" s="11">
        <f t="shared" ca="1" si="3"/>
        <v>10</v>
      </c>
      <c r="N14" s="11">
        <f t="shared" ca="1" si="1"/>
        <v>8</v>
      </c>
      <c r="O14" s="11">
        <f t="shared" ca="1" si="1"/>
        <v>7</v>
      </c>
      <c r="P14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520</v>
      </c>
      <c r="Q14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287</v>
      </c>
      <c r="R14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233</v>
      </c>
      <c r="S14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14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203.15000000000003</v>
      </c>
      <c r="U14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377.20500000000004</v>
      </c>
      <c r="V14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14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28</v>
      </c>
      <c r="X14" s="13">
        <f>+[4]!Tabla1[[#This Row],[MARCAJES POSITIVOS]]/[4]!Tabla1[[#This Row],[EQUIPAJES MARCADOS  ]]</f>
        <v>0.94890510948905105</v>
      </c>
      <c r="Y14" s="12">
        <f t="shared" si="2"/>
        <v>548</v>
      </c>
      <c r="Z14" s="14">
        <f>+SUM([4]!Tabla1[[#This Row],[FITO KGR. DECOMISADO]:[ACUI KGR. DECOMISADO]])</f>
        <v>580.35500000000002</v>
      </c>
      <c r="AA14" s="25">
        <v>1</v>
      </c>
      <c r="AB14" s="26" t="s">
        <v>46</v>
      </c>
      <c r="AC14" s="54" t="s">
        <v>39</v>
      </c>
      <c r="AD14" s="28" t="s">
        <v>97</v>
      </c>
      <c r="AE14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14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14" s="29"/>
      <c r="AH14" s="29"/>
    </row>
    <row r="15" spans="1:34" ht="114.75" customHeight="1" x14ac:dyDescent="0.25">
      <c r="A15" s="7" t="s">
        <v>33</v>
      </c>
      <c r="B15" s="7" t="s">
        <v>81</v>
      </c>
      <c r="C15" s="56" t="s">
        <v>93</v>
      </c>
      <c r="D15" s="7" t="s">
        <v>98</v>
      </c>
      <c r="E15" s="7" t="s">
        <v>98</v>
      </c>
      <c r="F15" s="7">
        <v>37</v>
      </c>
      <c r="G15" s="9">
        <v>43973</v>
      </c>
      <c r="H15" s="7" t="s">
        <v>99</v>
      </c>
      <c r="I15" s="7" t="s">
        <v>52</v>
      </c>
      <c r="J15" s="9">
        <v>44004</v>
      </c>
      <c r="K15" s="9">
        <v>44464</v>
      </c>
      <c r="L15" s="10"/>
      <c r="M15" s="11">
        <f t="shared" ca="1" si="3"/>
        <v>3</v>
      </c>
      <c r="N15" s="11">
        <f t="shared" ca="1" si="1"/>
        <v>3</v>
      </c>
      <c r="O15" s="11">
        <f t="shared" ca="1" si="1"/>
        <v>2</v>
      </c>
      <c r="P15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1318</v>
      </c>
      <c r="Q15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426</v>
      </c>
      <c r="R15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883</v>
      </c>
      <c r="S15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9</v>
      </c>
      <c r="T15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296.11</v>
      </c>
      <c r="U15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601.13</v>
      </c>
      <c r="V15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1.97</v>
      </c>
      <c r="W15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187</v>
      </c>
      <c r="X15" s="13">
        <f>+[4]!Tabla1[[#This Row],[MARCAJES POSITIVOS]]/[4]!Tabla1[[#This Row],[EQUIPAJES MARCADOS  ]]</f>
        <v>0.87574750830564785</v>
      </c>
      <c r="Y15" s="12">
        <f t="shared" si="2"/>
        <v>1505</v>
      </c>
      <c r="Z15" s="14">
        <f>+SUM([4]!Tabla1[[#This Row],[FITO KGR. DECOMISADO]:[ACUI KGR. DECOMISADO]])</f>
        <v>899.21</v>
      </c>
      <c r="AA15" s="15">
        <v>0.66666666666666663</v>
      </c>
      <c r="AB15" s="7" t="s">
        <v>46</v>
      </c>
      <c r="AC15" s="43" t="s">
        <v>46</v>
      </c>
      <c r="AD15" s="28"/>
      <c r="AE15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 xml:space="preserve">MATERIAL VEGETAL MATERIAL VEGETAL </v>
      </c>
      <c r="AF15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15" s="19"/>
      <c r="AH15" s="19"/>
    </row>
    <row r="16" spans="1:34" ht="114.75" customHeight="1" x14ac:dyDescent="0.25">
      <c r="A16" s="26" t="s">
        <v>33</v>
      </c>
      <c r="B16" s="26" t="s">
        <v>81</v>
      </c>
      <c r="C16" s="56" t="s">
        <v>100</v>
      </c>
      <c r="D16" s="26" t="s">
        <v>101</v>
      </c>
      <c r="E16" s="26" t="s">
        <v>102</v>
      </c>
      <c r="F16" s="26" t="s">
        <v>75</v>
      </c>
      <c r="G16" s="42">
        <v>42271</v>
      </c>
      <c r="H16" s="26" t="s">
        <v>103</v>
      </c>
      <c r="I16" s="26" t="s">
        <v>104</v>
      </c>
      <c r="J16" s="42">
        <v>43612</v>
      </c>
      <c r="K16" s="42">
        <v>44386</v>
      </c>
      <c r="L16" s="24"/>
      <c r="M16" s="11">
        <f t="shared" ca="1" si="3"/>
        <v>8</v>
      </c>
      <c r="N16" s="11">
        <f t="shared" ca="1" si="1"/>
        <v>4</v>
      </c>
      <c r="O16" s="11">
        <f t="shared" ca="1" si="1"/>
        <v>2</v>
      </c>
      <c r="P16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3868</v>
      </c>
      <c r="Q16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1763</v>
      </c>
      <c r="R16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2103</v>
      </c>
      <c r="S16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16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593.55599999999993</v>
      </c>
      <c r="U16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852.35200000000009</v>
      </c>
      <c r="V16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0.20600000000000002</v>
      </c>
      <c r="W16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147</v>
      </c>
      <c r="X16" s="13">
        <f>+[4]!Tabla1[[#This Row],[MARCAJES POSITIVOS]]/[4]!Tabla1[[#This Row],[EQUIPAJES MARCADOS  ]]</f>
        <v>0.96338729763387299</v>
      </c>
      <c r="Y16" s="12">
        <f t="shared" si="2"/>
        <v>4015</v>
      </c>
      <c r="Z16" s="14">
        <f>+SUM([4]!Tabla1[[#This Row],[FITO KGR. DECOMISADO]:[ACUI KGR. DECOMISADO]])</f>
        <v>1446.1139999999998</v>
      </c>
      <c r="AA16" s="25">
        <v>0.96402877697841727</v>
      </c>
      <c r="AB16" s="26" t="s">
        <v>46</v>
      </c>
      <c r="AC16" s="43" t="s">
        <v>46</v>
      </c>
      <c r="AD16" s="28"/>
      <c r="AE16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frijol</v>
      </c>
      <c r="AF16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16" s="29"/>
      <c r="AH16" s="29"/>
    </row>
    <row r="17" spans="1:34" ht="114.75" customHeight="1" x14ac:dyDescent="0.25">
      <c r="A17" s="7" t="s">
        <v>33</v>
      </c>
      <c r="B17" s="7" t="s">
        <v>81</v>
      </c>
      <c r="C17" s="56" t="s">
        <v>100</v>
      </c>
      <c r="D17" s="26" t="s">
        <v>105</v>
      </c>
      <c r="E17" s="26" t="s">
        <v>105</v>
      </c>
      <c r="F17" s="26" t="s">
        <v>106</v>
      </c>
      <c r="G17" s="42">
        <v>41609</v>
      </c>
      <c r="H17" s="26" t="s">
        <v>107</v>
      </c>
      <c r="I17" s="26" t="s">
        <v>57</v>
      </c>
      <c r="J17" s="42">
        <v>42723</v>
      </c>
      <c r="K17" s="42">
        <v>44186</v>
      </c>
      <c r="L17" s="24"/>
      <c r="M17" s="11">
        <f t="shared" ca="1" si="3"/>
        <v>10</v>
      </c>
      <c r="N17" s="11">
        <f t="shared" ca="1" si="1"/>
        <v>7</v>
      </c>
      <c r="O17" s="11">
        <f t="shared" ca="1" si="1"/>
        <v>3</v>
      </c>
      <c r="P17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882</v>
      </c>
      <c r="Q17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414</v>
      </c>
      <c r="R17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467</v>
      </c>
      <c r="S17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</v>
      </c>
      <c r="T17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225.20749999999998</v>
      </c>
      <c r="U17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352.91099999999994</v>
      </c>
      <c r="V17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1.08</v>
      </c>
      <c r="W17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21</v>
      </c>
      <c r="X17" s="13">
        <f>+[4]!Tabla1[[#This Row],[MARCAJES POSITIVOS]]/[4]!Tabla1[[#This Row],[EQUIPAJES MARCADOS  ]]</f>
        <v>0.97674418604651159</v>
      </c>
      <c r="Y17" s="12">
        <f t="shared" si="2"/>
        <v>903</v>
      </c>
      <c r="Z17" s="14">
        <f>+SUM([4]!Tabla1[[#This Row],[FITO KGR. DECOMISADO]:[ACUI KGR. DECOMISADO]])</f>
        <v>579.19849999999997</v>
      </c>
      <c r="AA17" s="25">
        <v>0.86746987951807231</v>
      </c>
      <c r="AB17" s="26" t="s">
        <v>39</v>
      </c>
      <c r="AC17" s="43" t="s">
        <v>46</v>
      </c>
      <c r="AD17" s="28" t="s">
        <v>108</v>
      </c>
      <c r="AE17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 xml:space="preserve">frijol </v>
      </c>
      <c r="AF17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17" s="29"/>
      <c r="AH17" s="29"/>
    </row>
    <row r="18" spans="1:34" ht="114.75" customHeight="1" x14ac:dyDescent="0.25">
      <c r="A18" s="26" t="s">
        <v>33</v>
      </c>
      <c r="B18" s="26" t="s">
        <v>81</v>
      </c>
      <c r="C18" s="56" t="s">
        <v>100</v>
      </c>
      <c r="D18" s="7" t="s">
        <v>109</v>
      </c>
      <c r="E18" s="7" t="s">
        <v>109</v>
      </c>
      <c r="F18" s="7" t="s">
        <v>110</v>
      </c>
      <c r="G18" s="9">
        <v>41518</v>
      </c>
      <c r="H18" s="7" t="s">
        <v>111</v>
      </c>
      <c r="I18" s="7" t="s">
        <v>112</v>
      </c>
      <c r="J18" s="9">
        <v>42709</v>
      </c>
      <c r="K18" s="9">
        <v>43815</v>
      </c>
      <c r="L18" s="10"/>
      <c r="M18" s="11">
        <f t="shared" ca="1" si="3"/>
        <v>10</v>
      </c>
      <c r="N18" s="11">
        <f t="shared" ref="N18:O84" ca="1" si="4">+(YEAR(TODAY())-YEAR(J18))</f>
        <v>7</v>
      </c>
      <c r="O18" s="11">
        <f t="shared" ca="1" si="4"/>
        <v>4</v>
      </c>
      <c r="P18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1365</v>
      </c>
      <c r="Q18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496</v>
      </c>
      <c r="R18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857</v>
      </c>
      <c r="S18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12</v>
      </c>
      <c r="T18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208.61</v>
      </c>
      <c r="U18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313.59000000000009</v>
      </c>
      <c r="V18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1.97</v>
      </c>
      <c r="W18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14</v>
      </c>
      <c r="X18" s="13">
        <f>+[4]!Tabla1[[#This Row],[MARCAJES POSITIVOS]]/[4]!Tabla1[[#This Row],[EQUIPAJES MARCADOS  ]]</f>
        <v>0.98984771573604058</v>
      </c>
      <c r="Y18" s="12">
        <f t="shared" si="2"/>
        <v>1379</v>
      </c>
      <c r="Z18" s="14">
        <f>+SUM([4]!Tabla1[[#This Row],[FITO KGR. DECOMISADO]:[ACUI KGR. DECOMISADO]])</f>
        <v>524.17000000000007</v>
      </c>
      <c r="AA18" s="15">
        <v>0.90196078431372551</v>
      </c>
      <c r="AB18" s="26" t="s">
        <v>46</v>
      </c>
      <c r="AC18" s="43" t="s">
        <v>46</v>
      </c>
      <c r="AD18" s="17"/>
      <c r="AE18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maiz</v>
      </c>
      <c r="AF18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18" s="19"/>
      <c r="AH18" s="19"/>
    </row>
    <row r="19" spans="1:34" ht="114.75" customHeight="1" x14ac:dyDescent="0.25">
      <c r="A19" s="7" t="s">
        <v>33</v>
      </c>
      <c r="B19" s="26" t="s">
        <v>81</v>
      </c>
      <c r="C19" s="56" t="s">
        <v>100</v>
      </c>
      <c r="D19" s="26" t="s">
        <v>113</v>
      </c>
      <c r="E19" s="26" t="s">
        <v>113</v>
      </c>
      <c r="F19" s="26" t="s">
        <v>114</v>
      </c>
      <c r="G19" s="42">
        <v>42205</v>
      </c>
      <c r="H19" s="26" t="s">
        <v>115</v>
      </c>
      <c r="I19" s="26" t="s">
        <v>38</v>
      </c>
      <c r="J19" s="42">
        <v>43017</v>
      </c>
      <c r="K19" s="42">
        <v>43017</v>
      </c>
      <c r="L19" s="24"/>
      <c r="M19" s="11">
        <f t="shared" ca="1" si="3"/>
        <v>8</v>
      </c>
      <c r="N19" s="11">
        <f t="shared" ca="1" si="4"/>
        <v>6</v>
      </c>
      <c r="O19" s="11">
        <f t="shared" ca="1" si="4"/>
        <v>6</v>
      </c>
      <c r="P19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1871</v>
      </c>
      <c r="Q19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522</v>
      </c>
      <c r="R19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1344</v>
      </c>
      <c r="S19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5</v>
      </c>
      <c r="T19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234.19</v>
      </c>
      <c r="U19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472.33699999999993</v>
      </c>
      <c r="V19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3.0700000000000003</v>
      </c>
      <c r="W19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60</v>
      </c>
      <c r="X19" s="13">
        <f>+[4]!Tabla1[[#This Row],[MARCAJES POSITIVOS]]/[4]!Tabla1[[#This Row],[EQUIPAJES MARCADOS  ]]</f>
        <v>0.96892801657172445</v>
      </c>
      <c r="Y19" s="12">
        <f t="shared" si="2"/>
        <v>1931</v>
      </c>
      <c r="Z19" s="14">
        <f>+SUM([4]!Tabla1[[#This Row],[FITO KGR. DECOMISADO]:[ACUI KGR. DECOMISADO]])</f>
        <v>709.59699999999998</v>
      </c>
      <c r="AA19" s="25">
        <v>1</v>
      </c>
      <c r="AB19" s="26" t="s">
        <v>116</v>
      </c>
      <c r="AC19" s="27" t="s">
        <v>117</v>
      </c>
      <c r="AD19" s="28" t="s">
        <v>118</v>
      </c>
      <c r="AE19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SEMILLAS Y PLANTA DE SAVILA CON PLAGASEMILLAS Y PLANTA DE SAVILA CON PLAGA</v>
      </c>
      <c r="AF19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G19" s="29"/>
      <c r="AH19" s="29"/>
    </row>
    <row r="20" spans="1:34" ht="114.75" customHeight="1" x14ac:dyDescent="0.25">
      <c r="A20" s="26" t="s">
        <v>33</v>
      </c>
      <c r="B20" s="7" t="s">
        <v>81</v>
      </c>
      <c r="C20" s="56" t="s">
        <v>100</v>
      </c>
      <c r="D20" s="26" t="s">
        <v>119</v>
      </c>
      <c r="E20" s="26" t="s">
        <v>119</v>
      </c>
      <c r="F20" s="26" t="s">
        <v>120</v>
      </c>
      <c r="G20" s="42">
        <v>42776</v>
      </c>
      <c r="H20" s="26" t="s">
        <v>121</v>
      </c>
      <c r="I20" s="26" t="s">
        <v>122</v>
      </c>
      <c r="J20" s="42">
        <v>43234</v>
      </c>
      <c r="K20" s="42">
        <v>43770</v>
      </c>
      <c r="L20" s="24"/>
      <c r="M20" s="11">
        <f t="shared" ca="1" si="3"/>
        <v>6</v>
      </c>
      <c r="N20" s="11">
        <f t="shared" ca="1" si="4"/>
        <v>5</v>
      </c>
      <c r="O20" s="11">
        <f t="shared" ca="1" si="4"/>
        <v>4</v>
      </c>
      <c r="P20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3270</v>
      </c>
      <c r="Q20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1549</v>
      </c>
      <c r="R20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1713</v>
      </c>
      <c r="S20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8</v>
      </c>
      <c r="T20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408.62000000000006</v>
      </c>
      <c r="U20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436.04</v>
      </c>
      <c r="V20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3.44</v>
      </c>
      <c r="W20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35</v>
      </c>
      <c r="X20" s="13">
        <f>+[4]!Tabla1[[#This Row],[MARCAJES POSITIVOS]]/[4]!Tabla1[[#This Row],[EQUIPAJES MARCADOS  ]]</f>
        <v>0.98940998487140697</v>
      </c>
      <c r="Y20" s="12">
        <f t="shared" si="2"/>
        <v>3305</v>
      </c>
      <c r="Z20" s="14">
        <f>+SUM([4]!Tabla1[[#This Row],[FITO KGR. DECOMISADO]:[ACUI KGR. DECOMISADO]])</f>
        <v>848.10000000000014</v>
      </c>
      <c r="AA20" s="25">
        <v>0.98913043478260865</v>
      </c>
      <c r="AB20" s="26" t="s">
        <v>46</v>
      </c>
      <c r="AC20" s="43" t="s">
        <v>46</v>
      </c>
      <c r="AD20" s="28"/>
      <c r="AE20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MAIZ, FRUTA FRESCA Y CACAHUATE CON PLAGAMAIZ, FRUTA FRESCA Y CACAHUATE CON PLAGA</v>
      </c>
      <c r="AF20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G20" s="29"/>
      <c r="AH20" s="29"/>
    </row>
    <row r="21" spans="1:34" ht="114.75" customHeight="1" x14ac:dyDescent="0.25">
      <c r="A21" s="7" t="s">
        <v>33</v>
      </c>
      <c r="B21" s="7" t="s">
        <v>81</v>
      </c>
      <c r="C21" s="56" t="s">
        <v>100</v>
      </c>
      <c r="D21" s="7" t="s">
        <v>123</v>
      </c>
      <c r="E21" s="7" t="s">
        <v>123</v>
      </c>
      <c r="F21" s="7" t="s">
        <v>120</v>
      </c>
      <c r="G21" s="9">
        <v>42567</v>
      </c>
      <c r="H21" s="7" t="s">
        <v>124</v>
      </c>
      <c r="I21" s="7" t="s">
        <v>125</v>
      </c>
      <c r="J21" s="9">
        <v>43234</v>
      </c>
      <c r="K21" s="9">
        <v>43815</v>
      </c>
      <c r="L21" s="10"/>
      <c r="M21" s="11">
        <f t="shared" ca="1" si="3"/>
        <v>7</v>
      </c>
      <c r="N21" s="11">
        <f t="shared" ca="1" si="4"/>
        <v>5</v>
      </c>
      <c r="O21" s="11">
        <f t="shared" ca="1" si="4"/>
        <v>4</v>
      </c>
      <c r="P21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3119</v>
      </c>
      <c r="Q21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1506</v>
      </c>
      <c r="R21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1599</v>
      </c>
      <c r="S21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14</v>
      </c>
      <c r="T21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590.90000000000009</v>
      </c>
      <c r="U21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789.24200000000008</v>
      </c>
      <c r="V21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4.05</v>
      </c>
      <c r="W21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56</v>
      </c>
      <c r="X21" s="13">
        <f>+[4]!Tabla1[[#This Row],[MARCAJES POSITIVOS]]/[4]!Tabla1[[#This Row],[EQUIPAJES MARCADOS  ]]</f>
        <v>0.98236220472440949</v>
      </c>
      <c r="Y21" s="12">
        <f t="shared" si="2"/>
        <v>3175</v>
      </c>
      <c r="Z21" s="14">
        <f>+SUM([4]!Tabla1[[#This Row],[FITO KGR. DECOMISADO]:[ACUI KGR. DECOMISADO]])</f>
        <v>1384.1920000000002</v>
      </c>
      <c r="AA21" s="15">
        <v>0.98347107438016534</v>
      </c>
      <c r="AB21" s="26" t="s">
        <v>46</v>
      </c>
      <c r="AC21" s="43" t="s">
        <v>46</v>
      </c>
      <c r="AD21" s="17"/>
      <c r="AE21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21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21" s="19"/>
      <c r="AH21" s="19"/>
    </row>
    <row r="22" spans="1:34" ht="114.75" customHeight="1" x14ac:dyDescent="0.25">
      <c r="A22" s="26" t="s">
        <v>33</v>
      </c>
      <c r="B22" s="7" t="s">
        <v>81</v>
      </c>
      <c r="C22" s="56" t="s">
        <v>100</v>
      </c>
      <c r="D22" s="7" t="s">
        <v>126</v>
      </c>
      <c r="E22" s="7" t="s">
        <v>126</v>
      </c>
      <c r="F22" s="7" t="s">
        <v>127</v>
      </c>
      <c r="G22" s="9">
        <v>42567</v>
      </c>
      <c r="H22" s="7" t="s">
        <v>128</v>
      </c>
      <c r="I22" s="7" t="s">
        <v>129</v>
      </c>
      <c r="J22" s="9">
        <v>43234</v>
      </c>
      <c r="K22" s="9">
        <v>44529</v>
      </c>
      <c r="L22" s="10"/>
      <c r="M22" s="11">
        <f t="shared" ca="1" si="3"/>
        <v>7</v>
      </c>
      <c r="N22" s="11">
        <f t="shared" ca="1" si="4"/>
        <v>5</v>
      </c>
      <c r="O22" s="11">
        <f t="shared" ca="1" si="4"/>
        <v>2</v>
      </c>
      <c r="P22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1018</v>
      </c>
      <c r="Q22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388</v>
      </c>
      <c r="R22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623</v>
      </c>
      <c r="S22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7</v>
      </c>
      <c r="T22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966.96</v>
      </c>
      <c r="U22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1553.8099999999997</v>
      </c>
      <c r="V22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4.1000000000000005</v>
      </c>
      <c r="W22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8</v>
      </c>
      <c r="X22" s="13">
        <f>+[4]!Tabla1[[#This Row],[MARCAJES POSITIVOS]]/[4]!Tabla1[[#This Row],[EQUIPAJES MARCADOS  ]]</f>
        <v>0.99220272904483431</v>
      </c>
      <c r="Y22" s="12">
        <f t="shared" si="2"/>
        <v>1026</v>
      </c>
      <c r="Z22" s="14">
        <f>+SUM([4]!Tabla1[[#This Row],[FITO KGR. DECOMISADO]:[ACUI KGR. DECOMISADO]])</f>
        <v>2524.8699999999994</v>
      </c>
      <c r="AA22" s="15">
        <v>0.91919191919191923</v>
      </c>
      <c r="AB22" s="7" t="s">
        <v>46</v>
      </c>
      <c r="AC22" s="43" t="s">
        <v>46</v>
      </c>
      <c r="AD22" s="17"/>
      <c r="AE22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 xml:space="preserve">CACAHUATE CON PLAGA CACAHUATE CON PLAGA </v>
      </c>
      <c r="AF22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G22" s="19"/>
      <c r="AH22" s="19"/>
    </row>
    <row r="23" spans="1:34" ht="114.75" customHeight="1" x14ac:dyDescent="0.25">
      <c r="A23" s="7" t="s">
        <v>33</v>
      </c>
      <c r="B23" s="26" t="s">
        <v>81</v>
      </c>
      <c r="C23" s="56" t="s">
        <v>100</v>
      </c>
      <c r="D23" s="7" t="s">
        <v>130</v>
      </c>
      <c r="E23" s="7" t="s">
        <v>130</v>
      </c>
      <c r="F23" s="7" t="s">
        <v>131</v>
      </c>
      <c r="G23" s="9">
        <v>42493</v>
      </c>
      <c r="H23" s="7" t="s">
        <v>132</v>
      </c>
      <c r="I23" s="7" t="s">
        <v>122</v>
      </c>
      <c r="J23" s="9">
        <v>43367</v>
      </c>
      <c r="K23" s="9">
        <v>43367</v>
      </c>
      <c r="L23" s="10"/>
      <c r="M23" s="11">
        <f t="shared" ca="1" si="3"/>
        <v>7</v>
      </c>
      <c r="N23" s="11">
        <f t="shared" ca="1" si="4"/>
        <v>5</v>
      </c>
      <c r="O23" s="11">
        <f t="shared" ca="1" si="4"/>
        <v>5</v>
      </c>
      <c r="P23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2053</v>
      </c>
      <c r="Q23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802</v>
      </c>
      <c r="R23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1245</v>
      </c>
      <c r="S23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6</v>
      </c>
      <c r="T23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387.09000000000003</v>
      </c>
      <c r="U23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684.28000000000009</v>
      </c>
      <c r="V23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5.36</v>
      </c>
      <c r="W23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63</v>
      </c>
      <c r="X23" s="13">
        <f>+[4]!Tabla1[[#This Row],[MARCAJES POSITIVOS]]/[4]!Tabla1[[#This Row],[EQUIPAJES MARCADOS  ]]</f>
        <v>0.97022684310018903</v>
      </c>
      <c r="Y23" s="12">
        <f t="shared" si="2"/>
        <v>2116</v>
      </c>
      <c r="Z23" s="14">
        <f>+SUM([4]!Tabla1[[#This Row],[FITO KGR. DECOMISADO]:[ACUI KGR. DECOMISADO]])</f>
        <v>1076.73</v>
      </c>
      <c r="AA23" s="15">
        <v>0.96932515337423308</v>
      </c>
      <c r="AB23" s="7" t="s">
        <v>39</v>
      </c>
      <c r="AC23" s="16" t="s">
        <v>39</v>
      </c>
      <c r="AD23" s="17" t="s">
        <v>133</v>
      </c>
      <c r="AE23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maíz</v>
      </c>
      <c r="AF23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23" s="19"/>
      <c r="AH23" s="19"/>
    </row>
    <row r="24" spans="1:34" ht="114.75" customHeight="1" x14ac:dyDescent="0.25">
      <c r="A24" s="7" t="s">
        <v>33</v>
      </c>
      <c r="B24" s="7" t="s">
        <v>81</v>
      </c>
      <c r="C24" s="56" t="s">
        <v>100</v>
      </c>
      <c r="D24" s="26" t="s">
        <v>134</v>
      </c>
      <c r="E24" s="26" t="s">
        <v>134</v>
      </c>
      <c r="F24" s="26" t="s">
        <v>135</v>
      </c>
      <c r="G24" s="42">
        <v>42462</v>
      </c>
      <c r="H24" s="26" t="s">
        <v>136</v>
      </c>
      <c r="I24" s="26" t="s">
        <v>67</v>
      </c>
      <c r="J24" s="42">
        <v>43451</v>
      </c>
      <c r="K24" s="42">
        <v>43770</v>
      </c>
      <c r="L24" s="24"/>
      <c r="M24" s="11">
        <f t="shared" ca="1" si="3"/>
        <v>7</v>
      </c>
      <c r="N24" s="11">
        <f t="shared" ca="1" si="4"/>
        <v>5</v>
      </c>
      <c r="O24" s="11">
        <f t="shared" ca="1" si="4"/>
        <v>4</v>
      </c>
      <c r="P24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4492</v>
      </c>
      <c r="Q24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1827</v>
      </c>
      <c r="R24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2638</v>
      </c>
      <c r="S24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27</v>
      </c>
      <c r="T24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741.93870000000004</v>
      </c>
      <c r="U24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999.85569999999984</v>
      </c>
      <c r="V24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25.82</v>
      </c>
      <c r="W24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14</v>
      </c>
      <c r="X24" s="13">
        <f>+[4]!Tabla1[[#This Row],[MARCAJES POSITIVOS]]/[4]!Tabla1[[#This Row],[EQUIPAJES MARCADOS  ]]</f>
        <v>0.99689303151353748</v>
      </c>
      <c r="Y24" s="12">
        <f t="shared" si="2"/>
        <v>4506</v>
      </c>
      <c r="Z24" s="14">
        <f>+SUM([4]!Tabla1[[#This Row],[FITO KGR. DECOMISADO]:[ACUI KGR. DECOMISADO]])</f>
        <v>1767.6143999999997</v>
      </c>
      <c r="AA24" s="25">
        <v>0.98692810457516345</v>
      </c>
      <c r="AB24" s="26" t="s">
        <v>46</v>
      </c>
      <c r="AC24" s="16" t="s">
        <v>39</v>
      </c>
      <c r="AD24" s="28" t="s">
        <v>137</v>
      </c>
      <c r="AE24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FRIJOL EN GRANO CON PLAGAmaízFRIJOL EN GRANO CON PLAGA</v>
      </c>
      <c r="AF24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G24" s="29"/>
      <c r="AH24" s="29"/>
    </row>
    <row r="25" spans="1:34" ht="114.75" customHeight="1" x14ac:dyDescent="0.25">
      <c r="A25" s="26" t="s">
        <v>33</v>
      </c>
      <c r="B25" s="7" t="s">
        <v>81</v>
      </c>
      <c r="C25" s="56" t="s">
        <v>100</v>
      </c>
      <c r="D25" s="7" t="s">
        <v>138</v>
      </c>
      <c r="E25" s="7" t="s">
        <v>138</v>
      </c>
      <c r="F25" s="7" t="s">
        <v>139</v>
      </c>
      <c r="G25" s="9">
        <v>42908</v>
      </c>
      <c r="H25" s="7" t="s">
        <v>140</v>
      </c>
      <c r="I25" s="7" t="s">
        <v>91</v>
      </c>
      <c r="J25" s="9">
        <v>43094</v>
      </c>
      <c r="K25" s="9">
        <v>43367</v>
      </c>
      <c r="L25" s="10"/>
      <c r="M25" s="11">
        <f t="shared" ca="1" si="3"/>
        <v>6</v>
      </c>
      <c r="N25" s="11">
        <f t="shared" ca="1" si="4"/>
        <v>6</v>
      </c>
      <c r="O25" s="11">
        <f t="shared" ca="1" si="4"/>
        <v>5</v>
      </c>
      <c r="P25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1848</v>
      </c>
      <c r="Q25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676</v>
      </c>
      <c r="R25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1166</v>
      </c>
      <c r="S25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6</v>
      </c>
      <c r="T25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300.73</v>
      </c>
      <c r="U25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365.02</v>
      </c>
      <c r="V25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2.4500000000000002</v>
      </c>
      <c r="W25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63</v>
      </c>
      <c r="X25" s="13">
        <f>+[4]!Tabla1[[#This Row],[MARCAJES POSITIVOS]]/[4]!Tabla1[[#This Row],[EQUIPAJES MARCADOS  ]]</f>
        <v>0.96703296703296704</v>
      </c>
      <c r="Y25" s="12">
        <f t="shared" si="2"/>
        <v>1911</v>
      </c>
      <c r="Z25" s="14">
        <f>+SUM([4]!Tabla1[[#This Row],[FITO KGR. DECOMISADO]:[ACUI KGR. DECOMISADO]])</f>
        <v>668.2</v>
      </c>
      <c r="AA25" s="15">
        <v>0.98235294117647054</v>
      </c>
      <c r="AB25" s="7" t="s">
        <v>46</v>
      </c>
      <c r="AC25" s="43" t="s">
        <v>46</v>
      </c>
      <c r="AD25" s="17"/>
      <c r="AE25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follaje y ajos frescos</v>
      </c>
      <c r="AF25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25" s="19"/>
      <c r="AH25" s="19"/>
    </row>
    <row r="26" spans="1:34" ht="114.75" customHeight="1" x14ac:dyDescent="0.25">
      <c r="A26" s="7" t="s">
        <v>33</v>
      </c>
      <c r="B26" s="26" t="s">
        <v>81</v>
      </c>
      <c r="C26" s="56" t="s">
        <v>100</v>
      </c>
      <c r="D26" s="7" t="s">
        <v>141</v>
      </c>
      <c r="E26" s="7" t="s">
        <v>141</v>
      </c>
      <c r="F26" s="7" t="s">
        <v>142</v>
      </c>
      <c r="G26" s="9">
        <v>43973</v>
      </c>
      <c r="H26" s="7" t="s">
        <v>143</v>
      </c>
      <c r="I26" s="7" t="s">
        <v>57</v>
      </c>
      <c r="J26" s="9">
        <v>44536</v>
      </c>
      <c r="K26" s="9">
        <v>44536</v>
      </c>
      <c r="L26" s="10"/>
      <c r="M26" s="11">
        <f t="shared" ca="1" si="3"/>
        <v>3</v>
      </c>
      <c r="N26" s="11">
        <f t="shared" ca="1" si="4"/>
        <v>2</v>
      </c>
      <c r="O26" s="11">
        <f t="shared" ca="1" si="4"/>
        <v>2</v>
      </c>
      <c r="P26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2401</v>
      </c>
      <c r="Q26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706</v>
      </c>
      <c r="R26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1676</v>
      </c>
      <c r="S26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19</v>
      </c>
      <c r="T26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422.93399999999991</v>
      </c>
      <c r="U26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781.64499999999998</v>
      </c>
      <c r="V26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6.87</v>
      </c>
      <c r="W26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231</v>
      </c>
      <c r="X26" s="13">
        <f>+[4]!Tabla1[[#This Row],[MARCAJES POSITIVOS]]/[4]!Tabla1[[#This Row],[EQUIPAJES MARCADOS  ]]</f>
        <v>0.91223404255319152</v>
      </c>
      <c r="Y26" s="12">
        <f t="shared" si="2"/>
        <v>2632</v>
      </c>
      <c r="Z26" s="14">
        <f>+SUM([4]!Tabla1[[#This Row],[FITO KGR. DECOMISADO]:[ACUI KGR. DECOMISADO]])</f>
        <v>1211.4489999999998</v>
      </c>
      <c r="AA26" s="15">
        <v>0.89204545454545459</v>
      </c>
      <c r="AB26" s="7" t="s">
        <v>46</v>
      </c>
      <c r="AC26" s="43" t="s">
        <v>46</v>
      </c>
      <c r="AD26" s="17"/>
      <c r="AE26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 xml:space="preserve">café verde, frijol </v>
      </c>
      <c r="AF26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26" s="19"/>
      <c r="AH26" s="19"/>
    </row>
    <row r="27" spans="1:34" s="57" customFormat="1" ht="114.75" customHeight="1" x14ac:dyDescent="0.25">
      <c r="A27" s="26" t="s">
        <v>33</v>
      </c>
      <c r="B27" s="7" t="s">
        <v>81</v>
      </c>
      <c r="C27" s="56" t="s">
        <v>100</v>
      </c>
      <c r="D27" s="26" t="s">
        <v>144</v>
      </c>
      <c r="E27" s="26" t="s">
        <v>144</v>
      </c>
      <c r="F27" s="26" t="s">
        <v>142</v>
      </c>
      <c r="G27" s="42">
        <v>43372</v>
      </c>
      <c r="H27" s="26" t="s">
        <v>145</v>
      </c>
      <c r="I27" s="26" t="s">
        <v>57</v>
      </c>
      <c r="J27" s="42">
        <v>44536</v>
      </c>
      <c r="K27" s="42">
        <v>44536</v>
      </c>
      <c r="L27" s="24"/>
      <c r="M27" s="11">
        <f t="shared" ca="1" si="3"/>
        <v>5</v>
      </c>
      <c r="N27" s="11">
        <f t="shared" ca="1" si="4"/>
        <v>2</v>
      </c>
      <c r="O27" s="11">
        <f t="shared" ca="1" si="4"/>
        <v>2</v>
      </c>
      <c r="P27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2509</v>
      </c>
      <c r="Q27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661</v>
      </c>
      <c r="R27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1846</v>
      </c>
      <c r="S27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27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603.45000000000005</v>
      </c>
      <c r="U27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623.78999999999985</v>
      </c>
      <c r="V27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0.66999999999999993</v>
      </c>
      <c r="W27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74</v>
      </c>
      <c r="X27" s="13">
        <f>+[4]!Tabla1[[#This Row],[MARCAJES POSITIVOS]]/[4]!Tabla1[[#This Row],[EQUIPAJES MARCADOS  ]]</f>
        <v>0.97135114208284945</v>
      </c>
      <c r="Y27" s="12">
        <f t="shared" si="2"/>
        <v>2583</v>
      </c>
      <c r="Z27" s="14">
        <f>+SUM([4]!Tabla1[[#This Row],[FITO KGR. DECOMISADO]:[ACUI KGR. DECOMISADO]])</f>
        <v>1227.9099999999999</v>
      </c>
      <c r="AA27" s="25">
        <v>0.98207885304659504</v>
      </c>
      <c r="AB27" s="26" t="s">
        <v>46</v>
      </c>
      <c r="AC27" s="43" t="s">
        <v>46</v>
      </c>
      <c r="AD27" s="28"/>
      <c r="AE27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granos</v>
      </c>
      <c r="AF27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27" s="29"/>
      <c r="AH27" s="29"/>
    </row>
    <row r="28" spans="1:34" ht="114.75" customHeight="1" x14ac:dyDescent="0.25">
      <c r="A28" s="7" t="s">
        <v>33</v>
      </c>
      <c r="B28" s="26" t="s">
        <v>81</v>
      </c>
      <c r="C28" s="56" t="s">
        <v>100</v>
      </c>
      <c r="D28" s="7" t="s">
        <v>146</v>
      </c>
      <c r="E28" s="7" t="s">
        <v>146</v>
      </c>
      <c r="F28" s="7" t="s">
        <v>147</v>
      </c>
      <c r="G28" s="9">
        <v>43987</v>
      </c>
      <c r="H28" s="7" t="s">
        <v>148</v>
      </c>
      <c r="I28" s="7" t="s">
        <v>57</v>
      </c>
      <c r="J28" s="9">
        <v>44403</v>
      </c>
      <c r="K28" s="9">
        <v>44403</v>
      </c>
      <c r="L28" s="10"/>
      <c r="M28" s="11">
        <f t="shared" ca="1" si="3"/>
        <v>3</v>
      </c>
      <c r="N28" s="11">
        <f t="shared" ca="1" si="4"/>
        <v>2</v>
      </c>
      <c r="O28" s="11">
        <f t="shared" ca="1" si="4"/>
        <v>2</v>
      </c>
      <c r="P28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2839</v>
      </c>
      <c r="Q28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1117</v>
      </c>
      <c r="R28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1710</v>
      </c>
      <c r="S28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12</v>
      </c>
      <c r="T28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1057.0899999999999</v>
      </c>
      <c r="U28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1409.1399999999999</v>
      </c>
      <c r="V28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19.720000000000002</v>
      </c>
      <c r="W28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20</v>
      </c>
      <c r="X28" s="13">
        <f>+[4]!Tabla1[[#This Row],[MARCAJES POSITIVOS]]/[4]!Tabla1[[#This Row],[EQUIPAJES MARCADOS  ]]</f>
        <v>0.99300454704442109</v>
      </c>
      <c r="Y28" s="12">
        <f t="shared" si="2"/>
        <v>2859</v>
      </c>
      <c r="Z28" s="14">
        <f>+SUM([4]!Tabla1[[#This Row],[FITO KGR. DECOMISADO]:[ACUI KGR. DECOMISADO]])</f>
        <v>2485.9499999999994</v>
      </c>
      <c r="AA28" s="15">
        <v>1</v>
      </c>
      <c r="AB28" s="26" t="s">
        <v>46</v>
      </c>
      <c r="AC28" s="43" t="s">
        <v>46</v>
      </c>
      <c r="AD28" s="17"/>
      <c r="AE28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FRIJOLFRIJOL CON PLAGA</v>
      </c>
      <c r="AF28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G28" s="19"/>
      <c r="AH28" s="19"/>
    </row>
    <row r="29" spans="1:34" ht="114.75" customHeight="1" x14ac:dyDescent="0.25">
      <c r="A29" s="26" t="s">
        <v>33</v>
      </c>
      <c r="B29" s="26" t="s">
        <v>81</v>
      </c>
      <c r="C29" s="56" t="s">
        <v>100</v>
      </c>
      <c r="D29" s="26" t="s">
        <v>149</v>
      </c>
      <c r="E29" s="26" t="s">
        <v>149</v>
      </c>
      <c r="F29" s="26" t="s">
        <v>142</v>
      </c>
      <c r="G29" s="42">
        <v>43909</v>
      </c>
      <c r="H29" s="26" t="s">
        <v>150</v>
      </c>
      <c r="I29" s="26" t="s">
        <v>57</v>
      </c>
      <c r="J29" s="42">
        <v>44515</v>
      </c>
      <c r="K29" s="42">
        <v>44515</v>
      </c>
      <c r="L29" s="24"/>
      <c r="M29" s="11">
        <f t="shared" ca="1" si="3"/>
        <v>3</v>
      </c>
      <c r="N29" s="11">
        <f t="shared" ca="1" si="4"/>
        <v>2</v>
      </c>
      <c r="O29" s="11">
        <f t="shared" ca="1" si="4"/>
        <v>2</v>
      </c>
      <c r="P29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1844</v>
      </c>
      <c r="Q29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576</v>
      </c>
      <c r="R29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1266</v>
      </c>
      <c r="S29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29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314.70600000000002</v>
      </c>
      <c r="U29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688.59299999999985</v>
      </c>
      <c r="V29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2.04</v>
      </c>
      <c r="W29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114</v>
      </c>
      <c r="X29" s="13">
        <f>+[4]!Tabla1[[#This Row],[MARCAJES POSITIVOS]]/[4]!Tabla1[[#This Row],[EQUIPAJES MARCADOS  ]]</f>
        <v>0.94177732379979573</v>
      </c>
      <c r="Y29" s="12">
        <f t="shared" si="2"/>
        <v>1958</v>
      </c>
      <c r="Z29" s="14">
        <f>+SUM([4]!Tabla1[[#This Row],[FITO KGR. DECOMISADO]:[ACUI KGR. DECOMISADO]])</f>
        <v>1005.3389999999998</v>
      </c>
      <c r="AA29" s="25">
        <v>0.77142857142857146</v>
      </c>
      <c r="AB29" s="26" t="s">
        <v>46</v>
      </c>
      <c r="AC29" s="43" t="s">
        <v>46</v>
      </c>
      <c r="AD29" s="28" t="s">
        <v>151</v>
      </c>
      <c r="AE29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MANGOfrijolMANGO CON PLAGA</v>
      </c>
      <c r="AF29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G29" s="29"/>
      <c r="AH29" s="29"/>
    </row>
    <row r="30" spans="1:34" ht="114.75" customHeight="1" x14ac:dyDescent="0.25">
      <c r="A30" s="7" t="s">
        <v>33</v>
      </c>
      <c r="B30" s="26" t="s">
        <v>81</v>
      </c>
      <c r="C30" s="58" t="s">
        <v>100</v>
      </c>
      <c r="D30" s="26" t="s">
        <v>152</v>
      </c>
      <c r="E30" s="26" t="s">
        <v>152</v>
      </c>
      <c r="F30" s="26" t="s">
        <v>153</v>
      </c>
      <c r="G30" s="42">
        <v>42860</v>
      </c>
      <c r="H30" s="26" t="s">
        <v>154</v>
      </c>
      <c r="I30" s="26" t="s">
        <v>57</v>
      </c>
      <c r="J30" s="42">
        <v>43367</v>
      </c>
      <c r="K30" s="42">
        <v>44185</v>
      </c>
      <c r="L30" s="24"/>
      <c r="M30" s="11">
        <f t="shared" ca="1" si="3"/>
        <v>6</v>
      </c>
      <c r="N30" s="11">
        <f t="shared" ca="1" si="4"/>
        <v>5</v>
      </c>
      <c r="O30" s="11">
        <f t="shared" ca="1" si="4"/>
        <v>3</v>
      </c>
      <c r="P30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656</v>
      </c>
      <c r="Q30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253</v>
      </c>
      <c r="R30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402</v>
      </c>
      <c r="S30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</v>
      </c>
      <c r="T30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225.69000000000003</v>
      </c>
      <c r="U30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495.75300000000004</v>
      </c>
      <c r="V30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7.0000000000000007E-2</v>
      </c>
      <c r="W30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33</v>
      </c>
      <c r="X30" s="13">
        <f>+[4]!Tabla1[[#This Row],[MARCAJES POSITIVOS]]/[4]!Tabla1[[#This Row],[EQUIPAJES MARCADOS  ]]</f>
        <v>0.95210449927431062</v>
      </c>
      <c r="Y30" s="12">
        <f t="shared" si="2"/>
        <v>689</v>
      </c>
      <c r="Z30" s="14">
        <f>+SUM([4]!Tabla1[[#This Row],[FITO KGR. DECOMISADO]:[ACUI KGR. DECOMISADO]])</f>
        <v>721.51300000000015</v>
      </c>
      <c r="AA30" s="25">
        <v>0.75384615384615383</v>
      </c>
      <c r="AB30" s="26" t="s">
        <v>46</v>
      </c>
      <c r="AC30" s="43" t="s">
        <v>46</v>
      </c>
      <c r="AD30" s="28"/>
      <c r="AE30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30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30" s="29"/>
      <c r="AH30" s="29"/>
    </row>
    <row r="31" spans="1:34" ht="114.75" customHeight="1" x14ac:dyDescent="0.25">
      <c r="A31" s="26" t="s">
        <v>33</v>
      </c>
      <c r="B31" s="26" t="s">
        <v>81</v>
      </c>
      <c r="C31" s="58" t="s">
        <v>100</v>
      </c>
      <c r="D31" s="26" t="s">
        <v>155</v>
      </c>
      <c r="E31" s="26" t="s">
        <v>155</v>
      </c>
      <c r="F31" s="26" t="s">
        <v>156</v>
      </c>
      <c r="G31" s="42">
        <v>43319</v>
      </c>
      <c r="H31" s="26" t="s">
        <v>157</v>
      </c>
      <c r="I31" s="26" t="s">
        <v>158</v>
      </c>
      <c r="J31" s="42">
        <v>44186</v>
      </c>
      <c r="K31" s="42">
        <v>44186</v>
      </c>
      <c r="L31" s="24"/>
      <c r="M31" s="11">
        <f t="shared" ca="1" si="3"/>
        <v>5</v>
      </c>
      <c r="N31" s="11">
        <f t="shared" ca="1" si="4"/>
        <v>3</v>
      </c>
      <c r="O31" s="11">
        <f t="shared" ca="1" si="4"/>
        <v>3</v>
      </c>
      <c r="P31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3082</v>
      </c>
      <c r="Q31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1208</v>
      </c>
      <c r="R31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1871</v>
      </c>
      <c r="S31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3</v>
      </c>
      <c r="T31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735.61</v>
      </c>
      <c r="U31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1265.181</v>
      </c>
      <c r="V31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1.81</v>
      </c>
      <c r="W31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10</v>
      </c>
      <c r="X31" s="13">
        <f>+[4]!Tabla1[[#This Row],[MARCAJES POSITIVOS]]/[4]!Tabla1[[#This Row],[EQUIPAJES MARCADOS  ]]</f>
        <v>0.99676584734799478</v>
      </c>
      <c r="Y31" s="12">
        <f t="shared" si="2"/>
        <v>3092</v>
      </c>
      <c r="Z31" s="14">
        <f>+SUM([4]!Tabla1[[#This Row],[FITO KGR. DECOMISADO]:[ACUI KGR. DECOMISADO]])</f>
        <v>2002.6010000000001</v>
      </c>
      <c r="AA31" s="25">
        <v>0.98194945848375448</v>
      </c>
      <c r="AB31" s="26" t="s">
        <v>39</v>
      </c>
      <c r="AC31" s="16" t="s">
        <v>39</v>
      </c>
      <c r="AD31" s="28" t="s">
        <v>159</v>
      </c>
      <c r="AE31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FRIJOL CON PLAGAfrijolFRIJOL CON PLAGA</v>
      </c>
      <c r="AF31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PENDIENTE IDENTIFICACIÓNPENDIENTE IDENTIFICACIÓN</v>
      </c>
      <c r="AG31" s="29"/>
      <c r="AH31" s="29"/>
    </row>
    <row r="32" spans="1:34" ht="114.75" customHeight="1" x14ac:dyDescent="0.25">
      <c r="A32" s="58" t="s">
        <v>33</v>
      </c>
      <c r="B32" s="58" t="s">
        <v>81</v>
      </c>
      <c r="C32" s="58" t="s">
        <v>100</v>
      </c>
      <c r="D32" s="58" t="s">
        <v>160</v>
      </c>
      <c r="E32" s="59"/>
      <c r="F32" s="34" t="s">
        <v>161</v>
      </c>
      <c r="G32" s="33">
        <v>41882</v>
      </c>
      <c r="H32" s="34" t="s">
        <v>162</v>
      </c>
      <c r="I32" s="34" t="s">
        <v>163</v>
      </c>
      <c r="J32" s="33">
        <v>42723</v>
      </c>
      <c r="K32" s="33">
        <v>44669</v>
      </c>
      <c r="L32" s="48"/>
      <c r="M32" s="11">
        <f t="shared" ca="1" si="3"/>
        <v>9</v>
      </c>
      <c r="N32" s="11">
        <f t="shared" ca="1" si="4"/>
        <v>7</v>
      </c>
      <c r="O32" s="11">
        <f t="shared" ca="1" si="4"/>
        <v>1</v>
      </c>
      <c r="P32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1739</v>
      </c>
      <c r="Q32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442</v>
      </c>
      <c r="R32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1293</v>
      </c>
      <c r="S32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4</v>
      </c>
      <c r="T32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163.71000000000004</v>
      </c>
      <c r="U32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351.68999999999994</v>
      </c>
      <c r="V32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1.3800000000000001</v>
      </c>
      <c r="W32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52</v>
      </c>
      <c r="X32" s="13">
        <f>+[4]!Tabla1[[#This Row],[MARCAJES POSITIVOS]]/[4]!Tabla1[[#This Row],[EQUIPAJES MARCADOS  ]]</f>
        <v>0.97096594081518706</v>
      </c>
      <c r="Y32" s="12">
        <f t="shared" si="2"/>
        <v>1791</v>
      </c>
      <c r="Z32" s="14">
        <f>+SUM([4]!Tabla1[[#This Row],[FITO KGR. DECOMISADO]:[ACUI KGR. DECOMISADO]])</f>
        <v>516.78</v>
      </c>
      <c r="AA32" s="36"/>
      <c r="AB32" s="36" t="s">
        <v>46</v>
      </c>
      <c r="AC32" s="16" t="s">
        <v>39</v>
      </c>
      <c r="AD32" s="37" t="s">
        <v>164</v>
      </c>
      <c r="AE32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32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32" s="29"/>
      <c r="AH32" s="29"/>
    </row>
    <row r="33" spans="1:34" ht="114.75" customHeight="1" x14ac:dyDescent="0.25">
      <c r="A33" s="58" t="s">
        <v>33</v>
      </c>
      <c r="B33" s="58" t="s">
        <v>81</v>
      </c>
      <c r="C33" s="58" t="s">
        <v>100</v>
      </c>
      <c r="D33" s="58" t="s">
        <v>165</v>
      </c>
      <c r="E33" s="59"/>
      <c r="F33" s="34" t="s">
        <v>62</v>
      </c>
      <c r="G33" s="33">
        <v>41665</v>
      </c>
      <c r="H33" s="34" t="s">
        <v>166</v>
      </c>
      <c r="I33" s="34" t="s">
        <v>57</v>
      </c>
      <c r="J33" s="33">
        <v>42646</v>
      </c>
      <c r="K33" s="33">
        <v>44669</v>
      </c>
      <c r="L33" s="48"/>
      <c r="M33" s="11">
        <f t="shared" ca="1" si="3"/>
        <v>9</v>
      </c>
      <c r="N33" s="11">
        <f t="shared" ca="1" si="4"/>
        <v>7</v>
      </c>
      <c r="O33" s="11">
        <f t="shared" ca="1" si="4"/>
        <v>1</v>
      </c>
      <c r="P33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1612</v>
      </c>
      <c r="Q33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522</v>
      </c>
      <c r="R33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1088</v>
      </c>
      <c r="S33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33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195.39800000000002</v>
      </c>
      <c r="U33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491.28100000000012</v>
      </c>
      <c r="V33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1.1400000000000001</v>
      </c>
      <c r="W33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10</v>
      </c>
      <c r="X33" s="13">
        <f>+[4]!Tabla1[[#This Row],[MARCAJES POSITIVOS]]/[4]!Tabla1[[#This Row],[EQUIPAJES MARCADOS  ]]</f>
        <v>0.99383477188655978</v>
      </c>
      <c r="Y33" s="12">
        <f t="shared" si="2"/>
        <v>1622</v>
      </c>
      <c r="Z33" s="14">
        <f>+SUM([4]!Tabla1[[#This Row],[FITO KGR. DECOMISADO]:[ACUI KGR. DECOMISADO]])</f>
        <v>687.81900000000007</v>
      </c>
      <c r="AA33" s="36"/>
      <c r="AB33" s="36" t="s">
        <v>39</v>
      </c>
      <c r="AC33" s="16" t="s">
        <v>39</v>
      </c>
      <c r="AD33" s="37" t="s">
        <v>167</v>
      </c>
      <c r="AE33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33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33" s="29"/>
      <c r="AH33" s="29"/>
    </row>
    <row r="34" spans="1:34" ht="114.75" customHeight="1" x14ac:dyDescent="0.25">
      <c r="A34" s="58" t="s">
        <v>33</v>
      </c>
      <c r="B34" s="58" t="s">
        <v>81</v>
      </c>
      <c r="C34" s="58" t="s">
        <v>100</v>
      </c>
      <c r="D34" s="26" t="s">
        <v>168</v>
      </c>
      <c r="E34" s="41" t="s">
        <v>168</v>
      </c>
      <c r="F34" s="26" t="s">
        <v>169</v>
      </c>
      <c r="G34" s="42">
        <v>41092</v>
      </c>
      <c r="H34" s="26" t="s">
        <v>170</v>
      </c>
      <c r="I34" s="26" t="s">
        <v>122</v>
      </c>
      <c r="J34" s="42">
        <v>42037</v>
      </c>
      <c r="K34" s="42">
        <v>44851</v>
      </c>
      <c r="L34" s="24"/>
      <c r="M34" s="11">
        <f t="shared" ca="1" si="3"/>
        <v>11</v>
      </c>
      <c r="N34" s="11">
        <f t="shared" ca="1" si="4"/>
        <v>8</v>
      </c>
      <c r="O34" s="11">
        <f t="shared" ca="1" si="4"/>
        <v>1</v>
      </c>
      <c r="P34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579</v>
      </c>
      <c r="Q34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281</v>
      </c>
      <c r="R34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298</v>
      </c>
      <c r="S34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34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76.72999999999999</v>
      </c>
      <c r="U34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100.89</v>
      </c>
      <c r="V34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34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23</v>
      </c>
      <c r="X34" s="13">
        <f>+[4]!Tabla1[[#This Row],[MARCAJES POSITIVOS]]/[4]!Tabla1[[#This Row],[EQUIPAJES MARCADOS  ]]</f>
        <v>0.96179401993355484</v>
      </c>
      <c r="Y34" s="12">
        <f t="shared" si="2"/>
        <v>602</v>
      </c>
      <c r="Z34" s="14">
        <f>+SUM([4]!Tabla1[[#This Row],[FITO KGR. DECOMISADO]:[ACUI KGR. DECOMISADO]])</f>
        <v>177.62</v>
      </c>
      <c r="AA34" s="36"/>
      <c r="AB34" s="36"/>
      <c r="AC34" s="36"/>
      <c r="AD34" s="37"/>
      <c r="AE34" s="38"/>
      <c r="AF34" s="39"/>
      <c r="AG34" s="29"/>
      <c r="AH34" s="29"/>
    </row>
    <row r="35" spans="1:34" ht="114.75" customHeight="1" x14ac:dyDescent="0.25">
      <c r="A35" s="60" t="s">
        <v>33</v>
      </c>
      <c r="B35" s="60" t="s">
        <v>171</v>
      </c>
      <c r="C35" s="61" t="s">
        <v>171</v>
      </c>
      <c r="D35" s="60" t="s">
        <v>172</v>
      </c>
      <c r="E35" s="60" t="s">
        <v>172</v>
      </c>
      <c r="F35" s="60" t="s">
        <v>173</v>
      </c>
      <c r="G35" s="62">
        <v>41396</v>
      </c>
      <c r="H35" s="60" t="s">
        <v>174</v>
      </c>
      <c r="I35" s="60" t="s">
        <v>91</v>
      </c>
      <c r="J35" s="62">
        <v>42646</v>
      </c>
      <c r="K35" s="62">
        <v>42646</v>
      </c>
      <c r="L35" s="63"/>
      <c r="M35" s="11">
        <f t="shared" ca="1" si="3"/>
        <v>10</v>
      </c>
      <c r="N35" s="11">
        <f t="shared" ca="1" si="4"/>
        <v>7</v>
      </c>
      <c r="O35" s="11">
        <f t="shared" ca="1" si="4"/>
        <v>7</v>
      </c>
      <c r="P35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244</v>
      </c>
      <c r="Q35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94</v>
      </c>
      <c r="R35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148</v>
      </c>
      <c r="S35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35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40.436999999999998</v>
      </c>
      <c r="U35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36.319999999999993</v>
      </c>
      <c r="V35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35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</v>
      </c>
      <c r="X35" s="13">
        <f>+[4]!Tabla1[[#This Row],[MARCAJES POSITIVOS]]/[4]!Tabla1[[#This Row],[EQUIPAJES MARCADOS  ]]</f>
        <v>0.99591836734693873</v>
      </c>
      <c r="Y35" s="12">
        <f t="shared" si="2"/>
        <v>245</v>
      </c>
      <c r="Z35" s="14">
        <f>+SUM([4]!Tabla1[[#This Row],[FITO KGR. DECOMISADO]:[ACUI KGR. DECOMISADO]])</f>
        <v>76.756999999999991</v>
      </c>
      <c r="AA35" s="15">
        <v>1</v>
      </c>
      <c r="AB35" s="7" t="s">
        <v>46</v>
      </c>
      <c r="AC35" s="16" t="s">
        <v>39</v>
      </c>
      <c r="AD35" s="17" t="s">
        <v>175</v>
      </c>
      <c r="AE35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35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35" s="19"/>
      <c r="AH35" s="19"/>
    </row>
    <row r="36" spans="1:34" ht="114.75" customHeight="1" x14ac:dyDescent="0.25">
      <c r="A36" s="7" t="s">
        <v>33</v>
      </c>
      <c r="B36" s="7" t="s">
        <v>176</v>
      </c>
      <c r="C36" s="8" t="s">
        <v>177</v>
      </c>
      <c r="D36" s="7" t="s">
        <v>178</v>
      </c>
      <c r="E36" s="7" t="s">
        <v>178</v>
      </c>
      <c r="F36" s="7" t="s">
        <v>179</v>
      </c>
      <c r="G36" s="9">
        <v>41807</v>
      </c>
      <c r="H36" s="7" t="s">
        <v>180</v>
      </c>
      <c r="I36" s="7" t="s">
        <v>91</v>
      </c>
      <c r="J36" s="9">
        <v>42723</v>
      </c>
      <c r="K36" s="9">
        <v>42723</v>
      </c>
      <c r="L36" s="10"/>
      <c r="M36" s="11">
        <f t="shared" ca="1" si="3"/>
        <v>9</v>
      </c>
      <c r="N36" s="11">
        <f t="shared" ca="1" si="4"/>
        <v>7</v>
      </c>
      <c r="O36" s="11">
        <f t="shared" ca="1" si="4"/>
        <v>7</v>
      </c>
      <c r="P36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32</v>
      </c>
      <c r="Q36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25</v>
      </c>
      <c r="R36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7</v>
      </c>
      <c r="S36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36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92.5</v>
      </c>
      <c r="U36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3</v>
      </c>
      <c r="V36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36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36" s="13">
        <f>+[4]!Tabla1[[#This Row],[MARCAJES POSITIVOS]]/[4]!Tabla1[[#This Row],[EQUIPAJES MARCADOS  ]]</f>
        <v>1</v>
      </c>
      <c r="Y36" s="12">
        <f t="shared" si="2"/>
        <v>32</v>
      </c>
      <c r="Z36" s="14">
        <f>+SUM([4]!Tabla1[[#This Row],[FITO KGR. DECOMISADO]:[ACUI KGR. DECOMISADO]])</f>
        <v>95.5</v>
      </c>
      <c r="AA36" s="15">
        <v>1</v>
      </c>
      <c r="AB36" s="7" t="s">
        <v>46</v>
      </c>
      <c r="AC36" s="16" t="s">
        <v>39</v>
      </c>
      <c r="AD36" s="17" t="s">
        <v>181</v>
      </c>
      <c r="AE36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36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36" s="19"/>
      <c r="AH36" s="19"/>
    </row>
    <row r="37" spans="1:34" ht="114.75" customHeight="1" x14ac:dyDescent="0.25">
      <c r="A37" s="26" t="s">
        <v>33</v>
      </c>
      <c r="B37" s="26" t="s">
        <v>176</v>
      </c>
      <c r="C37" s="8" t="s">
        <v>182</v>
      </c>
      <c r="D37" s="26" t="s">
        <v>183</v>
      </c>
      <c r="E37" s="26" t="s">
        <v>183</v>
      </c>
      <c r="F37" s="26" t="s">
        <v>184</v>
      </c>
      <c r="G37" s="42">
        <v>42827</v>
      </c>
      <c r="H37" s="26" t="s">
        <v>185</v>
      </c>
      <c r="I37" s="26" t="s">
        <v>186</v>
      </c>
      <c r="J37" s="42">
        <v>43451</v>
      </c>
      <c r="K37" s="42">
        <v>43451</v>
      </c>
      <c r="L37" s="24"/>
      <c r="M37" s="11">
        <f t="shared" ca="1" si="3"/>
        <v>6</v>
      </c>
      <c r="N37" s="11">
        <f t="shared" ca="1" si="4"/>
        <v>5</v>
      </c>
      <c r="O37" s="11">
        <f t="shared" ca="1" si="4"/>
        <v>5</v>
      </c>
      <c r="P37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169</v>
      </c>
      <c r="Q37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124</v>
      </c>
      <c r="R37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45</v>
      </c>
      <c r="S37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37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359.41699999999992</v>
      </c>
      <c r="U37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80.7</v>
      </c>
      <c r="V37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37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22</v>
      </c>
      <c r="X37" s="13">
        <f>+[4]!Tabla1[[#This Row],[MARCAJES POSITIVOS]]/[4]!Tabla1[[#This Row],[EQUIPAJES MARCADOS  ]]</f>
        <v>0.88481675392670156</v>
      </c>
      <c r="Y37" s="12">
        <f t="shared" si="2"/>
        <v>191</v>
      </c>
      <c r="Z37" s="14">
        <f>+SUM([4]!Tabla1[[#This Row],[FITO KGR. DECOMISADO]:[ACUI KGR. DECOMISADO]])</f>
        <v>440.1169999999999</v>
      </c>
      <c r="AA37" s="25">
        <v>0.8928571428571429</v>
      </c>
      <c r="AB37" s="26" t="s">
        <v>46</v>
      </c>
      <c r="AC37" s="43" t="s">
        <v>46</v>
      </c>
      <c r="AD37" s="28" t="s">
        <v>187</v>
      </c>
      <c r="AE37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frijol (semilla), baya de cardamomofrijol</v>
      </c>
      <c r="AF37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37" s="29"/>
      <c r="AH37" s="29"/>
    </row>
    <row r="38" spans="1:34" ht="114.75" customHeight="1" x14ac:dyDescent="0.25">
      <c r="A38" s="7" t="s">
        <v>33</v>
      </c>
      <c r="B38" s="7" t="s">
        <v>171</v>
      </c>
      <c r="C38" s="8" t="s">
        <v>188</v>
      </c>
      <c r="D38" s="7" t="s">
        <v>189</v>
      </c>
      <c r="E38" s="7" t="s">
        <v>189</v>
      </c>
      <c r="F38" s="7" t="s">
        <v>190</v>
      </c>
      <c r="G38" s="9">
        <v>43310</v>
      </c>
      <c r="H38" s="7" t="s">
        <v>191</v>
      </c>
      <c r="I38" s="7" t="s">
        <v>192</v>
      </c>
      <c r="J38" s="9">
        <v>44088</v>
      </c>
      <c r="K38" s="9">
        <v>44373</v>
      </c>
      <c r="L38" s="10"/>
      <c r="M38" s="11">
        <f t="shared" ca="1" si="3"/>
        <v>5</v>
      </c>
      <c r="N38" s="11">
        <f t="shared" ca="1" si="4"/>
        <v>3</v>
      </c>
      <c r="O38" s="11">
        <f t="shared" ca="1" si="4"/>
        <v>2</v>
      </c>
      <c r="P38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1013</v>
      </c>
      <c r="Q38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519</v>
      </c>
      <c r="R38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487</v>
      </c>
      <c r="S38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7</v>
      </c>
      <c r="T38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164.4</v>
      </c>
      <c r="U38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62.89</v>
      </c>
      <c r="V38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38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45</v>
      </c>
      <c r="X38" s="13">
        <f>+[4]!Tabla1[[#This Row],[MARCAJES POSITIVOS]]/[4]!Tabla1[[#This Row],[EQUIPAJES MARCADOS  ]]</f>
        <v>0.9574669187145558</v>
      </c>
      <c r="Y38" s="12">
        <f t="shared" si="2"/>
        <v>1058</v>
      </c>
      <c r="Z38" s="14">
        <f>+SUM([4]!Tabla1[[#This Row],[FITO KGR. DECOMISADO]:[ACUI KGR. DECOMISADO]])</f>
        <v>227.29000000000002</v>
      </c>
      <c r="AA38" s="15">
        <v>0.98</v>
      </c>
      <c r="AB38" s="7" t="s">
        <v>46</v>
      </c>
      <c r="AC38" s="43" t="s">
        <v>46</v>
      </c>
      <c r="AD38" s="17"/>
      <c r="AE38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mango, mango</v>
      </c>
      <c r="AF38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Anastrepha ludens, pendiente</v>
      </c>
      <c r="AG38" s="19"/>
      <c r="AH38" s="19"/>
    </row>
    <row r="39" spans="1:34" ht="114.75" customHeight="1" x14ac:dyDescent="0.25">
      <c r="A39" s="26" t="s">
        <v>33</v>
      </c>
      <c r="B39" s="7" t="s">
        <v>171</v>
      </c>
      <c r="C39" s="8" t="s">
        <v>188</v>
      </c>
      <c r="D39" s="7" t="s">
        <v>193</v>
      </c>
      <c r="E39" s="7" t="s">
        <v>193</v>
      </c>
      <c r="F39" s="7" t="s">
        <v>147</v>
      </c>
      <c r="G39" s="9">
        <v>43879</v>
      </c>
      <c r="H39" s="7" t="s">
        <v>194</v>
      </c>
      <c r="I39" s="7" t="s">
        <v>163</v>
      </c>
      <c r="J39" s="9">
        <v>44403</v>
      </c>
      <c r="K39" s="9">
        <v>44403</v>
      </c>
      <c r="L39" s="10"/>
      <c r="M39" s="11">
        <f t="shared" ca="1" si="3"/>
        <v>3</v>
      </c>
      <c r="N39" s="11">
        <f t="shared" ca="1" si="4"/>
        <v>2</v>
      </c>
      <c r="O39" s="11">
        <f t="shared" ca="1" si="4"/>
        <v>2</v>
      </c>
      <c r="P39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1565</v>
      </c>
      <c r="Q39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675</v>
      </c>
      <c r="R39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869</v>
      </c>
      <c r="S39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21</v>
      </c>
      <c r="T39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348.97</v>
      </c>
      <c r="U39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132.31</v>
      </c>
      <c r="V39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3.5900000000000003</v>
      </c>
      <c r="W39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175</v>
      </c>
      <c r="X39" s="13">
        <f>+[4]!Tabla1[[#This Row],[MARCAJES POSITIVOS]]/[4]!Tabla1[[#This Row],[EQUIPAJES MARCADOS  ]]</f>
        <v>0.89942528735632188</v>
      </c>
      <c r="Y39" s="12">
        <f t="shared" si="2"/>
        <v>1740</v>
      </c>
      <c r="Z39" s="14">
        <f>+SUM([4]!Tabla1[[#This Row],[FITO KGR. DECOMISADO]:[ACUI KGR. DECOMISADO]])</f>
        <v>484.87</v>
      </c>
      <c r="AA39" s="15">
        <v>0.97037037037037033</v>
      </c>
      <c r="AB39" s="7" t="s">
        <v>46</v>
      </c>
      <c r="AC39" s="43" t="s">
        <v>46</v>
      </c>
      <c r="AD39" s="17"/>
      <c r="AE39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39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39" s="19"/>
      <c r="AH39" s="19"/>
    </row>
    <row r="40" spans="1:34" ht="114.75" customHeight="1" x14ac:dyDescent="0.25">
      <c r="A40" s="7" t="s">
        <v>33</v>
      </c>
      <c r="B40" s="7" t="s">
        <v>195</v>
      </c>
      <c r="C40" s="8" t="s">
        <v>196</v>
      </c>
      <c r="D40" s="7" t="s">
        <v>197</v>
      </c>
      <c r="E40" s="7" t="s">
        <v>197</v>
      </c>
      <c r="F40" s="7" t="s">
        <v>198</v>
      </c>
      <c r="G40" s="9">
        <v>42381</v>
      </c>
      <c r="H40" s="7" t="s">
        <v>199</v>
      </c>
      <c r="I40" s="7" t="s">
        <v>86</v>
      </c>
      <c r="J40" s="9">
        <v>42884</v>
      </c>
      <c r="K40" s="9">
        <v>42884</v>
      </c>
      <c r="L40" s="10"/>
      <c r="M40" s="11">
        <f t="shared" ca="1" si="3"/>
        <v>7</v>
      </c>
      <c r="N40" s="11">
        <f t="shared" ca="1" si="4"/>
        <v>6</v>
      </c>
      <c r="O40" s="11">
        <f t="shared" ca="1" si="4"/>
        <v>6</v>
      </c>
      <c r="P40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177</v>
      </c>
      <c r="Q40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73</v>
      </c>
      <c r="R40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104</v>
      </c>
      <c r="S40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40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43.825000000000003</v>
      </c>
      <c r="U40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67.155000000000001</v>
      </c>
      <c r="V40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40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40" s="13">
        <f>+[4]!Tabla1[[#This Row],[MARCAJES POSITIVOS]]/[4]!Tabla1[[#This Row],[EQUIPAJES MARCADOS  ]]</f>
        <v>1</v>
      </c>
      <c r="Y40" s="12">
        <f t="shared" si="2"/>
        <v>177</v>
      </c>
      <c r="Z40" s="14">
        <f>+SUM([4]!Tabla1[[#This Row],[FITO KGR. DECOMISADO]:[ACUI KGR. DECOMISADO]])</f>
        <v>110.98</v>
      </c>
      <c r="AA40" s="15">
        <v>1</v>
      </c>
      <c r="AB40" s="7" t="s">
        <v>46</v>
      </c>
      <c r="AC40" s="43" t="s">
        <v>46</v>
      </c>
      <c r="AD40" s="17"/>
      <c r="AE40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40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40" s="19"/>
      <c r="AH40" s="19"/>
    </row>
    <row r="41" spans="1:34" ht="114.75" customHeight="1" x14ac:dyDescent="0.25">
      <c r="A41" s="26" t="s">
        <v>33</v>
      </c>
      <c r="B41" s="26" t="s">
        <v>195</v>
      </c>
      <c r="C41" s="8" t="s">
        <v>196</v>
      </c>
      <c r="D41" s="26" t="s">
        <v>200</v>
      </c>
      <c r="E41" s="26" t="s">
        <v>200</v>
      </c>
      <c r="F41" s="26" t="s">
        <v>75</v>
      </c>
      <c r="G41" s="42">
        <v>42278</v>
      </c>
      <c r="H41" s="26" t="s">
        <v>201</v>
      </c>
      <c r="I41" s="26" t="s">
        <v>163</v>
      </c>
      <c r="J41" s="42">
        <v>43612</v>
      </c>
      <c r="K41" s="42">
        <v>43612</v>
      </c>
      <c r="L41" s="24"/>
      <c r="M41" s="11">
        <f t="shared" ca="1" si="3"/>
        <v>8</v>
      </c>
      <c r="N41" s="11">
        <f t="shared" ca="1" si="4"/>
        <v>4</v>
      </c>
      <c r="O41" s="11">
        <f t="shared" ca="1" si="4"/>
        <v>4</v>
      </c>
      <c r="P41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167</v>
      </c>
      <c r="Q41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79</v>
      </c>
      <c r="R41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88</v>
      </c>
      <c r="S41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41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73.035000000000011</v>
      </c>
      <c r="U41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1379.93</v>
      </c>
      <c r="V41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41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41" s="13">
        <f>+[4]!Tabla1[[#This Row],[MARCAJES POSITIVOS]]/[4]!Tabla1[[#This Row],[EQUIPAJES MARCADOS  ]]</f>
        <v>1</v>
      </c>
      <c r="Y41" s="12">
        <f t="shared" si="2"/>
        <v>167</v>
      </c>
      <c r="Z41" s="14">
        <f>+SUM([4]!Tabla1[[#This Row],[FITO KGR. DECOMISADO]:[ACUI KGR. DECOMISADO]])</f>
        <v>1452.9650000000001</v>
      </c>
      <c r="AA41" s="25">
        <v>1</v>
      </c>
      <c r="AB41" s="26" t="s">
        <v>46</v>
      </c>
      <c r="AC41" s="43" t="s">
        <v>46</v>
      </c>
      <c r="AD41" s="28"/>
      <c r="AE41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41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41" s="29"/>
      <c r="AH41" s="29"/>
    </row>
    <row r="42" spans="1:34" ht="114.75" customHeight="1" x14ac:dyDescent="0.25">
      <c r="A42" s="7" t="s">
        <v>33</v>
      </c>
      <c r="B42" s="26" t="s">
        <v>202</v>
      </c>
      <c r="C42" s="8" t="s">
        <v>202</v>
      </c>
      <c r="D42" s="26" t="s">
        <v>203</v>
      </c>
      <c r="E42" s="26" t="s">
        <v>203</v>
      </c>
      <c r="F42" s="26" t="s">
        <v>198</v>
      </c>
      <c r="G42" s="42">
        <v>42533</v>
      </c>
      <c r="H42" s="26" t="s">
        <v>204</v>
      </c>
      <c r="I42" s="26" t="s">
        <v>57</v>
      </c>
      <c r="J42" s="42">
        <v>42881</v>
      </c>
      <c r="K42" s="42">
        <v>42881</v>
      </c>
      <c r="L42" s="24"/>
      <c r="M42" s="11">
        <f t="shared" ca="1" si="3"/>
        <v>7</v>
      </c>
      <c r="N42" s="11">
        <f t="shared" ca="1" si="4"/>
        <v>6</v>
      </c>
      <c r="O42" s="11">
        <f t="shared" ca="1" si="4"/>
        <v>6</v>
      </c>
      <c r="P42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875</v>
      </c>
      <c r="Q42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416</v>
      </c>
      <c r="R42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457</v>
      </c>
      <c r="S42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42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152.35</v>
      </c>
      <c r="U42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190.79999999999995</v>
      </c>
      <c r="V42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42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6</v>
      </c>
      <c r="X42" s="13">
        <f>+[4]!Tabla1[[#This Row],[MARCAJES POSITIVOS]]/[4]!Tabla1[[#This Row],[EQUIPAJES MARCADOS  ]]</f>
        <v>0.99318955732122582</v>
      </c>
      <c r="Y42" s="12">
        <f t="shared" si="2"/>
        <v>881</v>
      </c>
      <c r="Z42" s="14">
        <f>+SUM([4]!Tabla1[[#This Row],[FITO KGR. DECOMISADO]:[ACUI KGR. DECOMISADO]])</f>
        <v>343.15</v>
      </c>
      <c r="AA42" s="25">
        <v>1</v>
      </c>
      <c r="AB42" s="26" t="s">
        <v>46</v>
      </c>
      <c r="AC42" s="43" t="s">
        <v>46</v>
      </c>
      <c r="AD42" s="28"/>
      <c r="AE42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42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42" s="29"/>
      <c r="AH42" s="29"/>
    </row>
    <row r="43" spans="1:34" ht="114.75" customHeight="1" x14ac:dyDescent="0.25">
      <c r="A43" s="26" t="s">
        <v>33</v>
      </c>
      <c r="B43" s="7" t="s">
        <v>205</v>
      </c>
      <c r="C43" s="64" t="s">
        <v>206</v>
      </c>
      <c r="D43" s="7" t="s">
        <v>207</v>
      </c>
      <c r="E43" s="7" t="s">
        <v>207</v>
      </c>
      <c r="F43" s="7" t="s">
        <v>198</v>
      </c>
      <c r="G43" s="9">
        <v>42020</v>
      </c>
      <c r="H43" s="7" t="s">
        <v>208</v>
      </c>
      <c r="I43" s="7" t="s">
        <v>186</v>
      </c>
      <c r="J43" s="9">
        <v>42884</v>
      </c>
      <c r="K43" s="9">
        <v>42884</v>
      </c>
      <c r="L43" s="10"/>
      <c r="M43" s="11">
        <f t="shared" ca="1" si="3"/>
        <v>8</v>
      </c>
      <c r="N43" s="11">
        <f t="shared" ca="1" si="4"/>
        <v>6</v>
      </c>
      <c r="O43" s="11">
        <f t="shared" ca="1" si="4"/>
        <v>6</v>
      </c>
      <c r="P43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330</v>
      </c>
      <c r="Q43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95</v>
      </c>
      <c r="R43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235</v>
      </c>
      <c r="S43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43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127.78299999999999</v>
      </c>
      <c r="U43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102.42399999999998</v>
      </c>
      <c r="V43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0.65</v>
      </c>
      <c r="W43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43" s="13">
        <f>+[4]!Tabla1[[#This Row],[MARCAJES POSITIVOS]]/[4]!Tabla1[[#This Row],[EQUIPAJES MARCADOS  ]]</f>
        <v>1</v>
      </c>
      <c r="Y43" s="12">
        <f t="shared" si="2"/>
        <v>330</v>
      </c>
      <c r="Z43" s="14">
        <f>+SUM([4]!Tabla1[[#This Row],[FITO KGR. DECOMISADO]:[ACUI KGR. DECOMISADO]])</f>
        <v>230.85699999999997</v>
      </c>
      <c r="AA43" s="15">
        <v>1</v>
      </c>
      <c r="AB43" s="7" t="s">
        <v>46</v>
      </c>
      <c r="AC43" s="43" t="s">
        <v>46</v>
      </c>
      <c r="AD43" s="17"/>
      <c r="AE43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43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43" s="19"/>
      <c r="AH43" s="19"/>
    </row>
    <row r="44" spans="1:34" ht="114.75" customHeight="1" x14ac:dyDescent="0.25">
      <c r="A44" s="7" t="s">
        <v>33</v>
      </c>
      <c r="B44" s="7" t="s">
        <v>209</v>
      </c>
      <c r="C44" s="40" t="s">
        <v>210</v>
      </c>
      <c r="D44" s="7" t="s">
        <v>211</v>
      </c>
      <c r="E44" s="7" t="s">
        <v>211</v>
      </c>
      <c r="F44" s="7" t="s">
        <v>212</v>
      </c>
      <c r="G44" s="9">
        <v>41275</v>
      </c>
      <c r="H44" s="7" t="s">
        <v>213</v>
      </c>
      <c r="I44" s="7" t="s">
        <v>214</v>
      </c>
      <c r="J44" s="9">
        <v>41995</v>
      </c>
      <c r="K44" s="9">
        <v>44211</v>
      </c>
      <c r="L44" s="10"/>
      <c r="M44" s="11">
        <f t="shared" ca="1" si="3"/>
        <v>10</v>
      </c>
      <c r="N44" s="11">
        <f t="shared" ca="1" si="4"/>
        <v>9</v>
      </c>
      <c r="O44" s="11">
        <f t="shared" ca="1" si="4"/>
        <v>2</v>
      </c>
      <c r="P44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170</v>
      </c>
      <c r="Q44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98</v>
      </c>
      <c r="R44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70</v>
      </c>
      <c r="S44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44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29.539000000000001</v>
      </c>
      <c r="U44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21.945</v>
      </c>
      <c r="V44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44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</v>
      </c>
      <c r="X44" s="13">
        <f>+[4]!Tabla1[[#This Row],[MARCAJES POSITIVOS]]/[4]!Tabla1[[#This Row],[EQUIPAJES MARCADOS  ]]</f>
        <v>0.99415204678362568</v>
      </c>
      <c r="Y44" s="12">
        <f t="shared" si="2"/>
        <v>171</v>
      </c>
      <c r="Z44" s="14">
        <f>+SUM([4]!Tabla1[[#This Row],[FITO KGR. DECOMISADO]:[ACUI KGR. DECOMISADO]])</f>
        <v>51.484000000000002</v>
      </c>
      <c r="AA44" s="15">
        <v>1</v>
      </c>
      <c r="AB44" s="7" t="s">
        <v>39</v>
      </c>
      <c r="AC44" s="16" t="s">
        <v>39</v>
      </c>
      <c r="AD44" s="17" t="s">
        <v>215</v>
      </c>
      <c r="AE44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44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44" s="19"/>
      <c r="AH44" s="19"/>
    </row>
    <row r="45" spans="1:34" ht="114.75" customHeight="1" x14ac:dyDescent="0.25">
      <c r="A45" s="26" t="s">
        <v>33</v>
      </c>
      <c r="B45" s="7" t="s">
        <v>216</v>
      </c>
      <c r="C45" s="40" t="s">
        <v>217</v>
      </c>
      <c r="D45" s="7" t="s">
        <v>218</v>
      </c>
      <c r="E45" s="7" t="s">
        <v>218</v>
      </c>
      <c r="F45" s="7" t="s">
        <v>219</v>
      </c>
      <c r="G45" s="9">
        <v>41061</v>
      </c>
      <c r="H45" s="7" t="s">
        <v>220</v>
      </c>
      <c r="I45" s="7" t="s">
        <v>221</v>
      </c>
      <c r="J45" s="9">
        <v>41624</v>
      </c>
      <c r="K45" s="9">
        <v>41624</v>
      </c>
      <c r="L45" s="10"/>
      <c r="M45" s="11">
        <f t="shared" ca="1" si="3"/>
        <v>11</v>
      </c>
      <c r="N45" s="11">
        <f t="shared" ca="1" si="4"/>
        <v>10</v>
      </c>
      <c r="O45" s="11">
        <f t="shared" ca="1" si="4"/>
        <v>10</v>
      </c>
      <c r="P45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926</v>
      </c>
      <c r="Q45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259</v>
      </c>
      <c r="R45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666</v>
      </c>
      <c r="S45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</v>
      </c>
      <c r="T45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133.95999999999998</v>
      </c>
      <c r="U45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410.84</v>
      </c>
      <c r="V45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3.17</v>
      </c>
      <c r="W45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12</v>
      </c>
      <c r="X45" s="13">
        <f>+[4]!Tabla1[[#This Row],[MARCAJES POSITIVOS]]/[4]!Tabla1[[#This Row],[EQUIPAJES MARCADOS  ]]</f>
        <v>0.98720682302771856</v>
      </c>
      <c r="Y45" s="12">
        <f t="shared" si="2"/>
        <v>938</v>
      </c>
      <c r="Z45" s="14">
        <f>+SUM([4]!Tabla1[[#This Row],[FITO KGR. DECOMISADO]:[ACUI KGR. DECOMISADO]])</f>
        <v>547.96999999999991</v>
      </c>
      <c r="AA45" s="15">
        <v>1</v>
      </c>
      <c r="AB45" s="7" t="s">
        <v>46</v>
      </c>
      <c r="AC45" s="16" t="s">
        <v>39</v>
      </c>
      <c r="AD45" s="17" t="s">
        <v>222</v>
      </c>
      <c r="AE45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45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45" s="19"/>
      <c r="AH45" s="19"/>
    </row>
    <row r="46" spans="1:34" ht="114.75" customHeight="1" x14ac:dyDescent="0.25">
      <c r="A46" s="7" t="s">
        <v>33</v>
      </c>
      <c r="B46" s="26" t="s">
        <v>216</v>
      </c>
      <c r="C46" s="40" t="s">
        <v>217</v>
      </c>
      <c r="D46" s="26" t="s">
        <v>168</v>
      </c>
      <c r="E46" s="41" t="s">
        <v>168</v>
      </c>
      <c r="F46" s="26" t="s">
        <v>223</v>
      </c>
      <c r="G46" s="42">
        <v>41092</v>
      </c>
      <c r="H46" s="26" t="s">
        <v>170</v>
      </c>
      <c r="I46" s="26" t="s">
        <v>122</v>
      </c>
      <c r="J46" s="42">
        <v>42037</v>
      </c>
      <c r="K46" s="42">
        <v>42282</v>
      </c>
      <c r="L46" s="24"/>
      <c r="M46" s="11">
        <f t="shared" ca="1" si="3"/>
        <v>11</v>
      </c>
      <c r="N46" s="11">
        <f t="shared" ca="1" si="4"/>
        <v>8</v>
      </c>
      <c r="O46" s="11">
        <f t="shared" ca="1" si="4"/>
        <v>8</v>
      </c>
      <c r="P46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438</v>
      </c>
      <c r="Q46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149</v>
      </c>
      <c r="R46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289</v>
      </c>
      <c r="S46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46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78.709999999999994</v>
      </c>
      <c r="U46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248.38000000000002</v>
      </c>
      <c r="V46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46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33</v>
      </c>
      <c r="X46" s="13">
        <f>+[4]!Tabla1[[#This Row],[MARCAJES POSITIVOS]]/[4]!Tabla1[[#This Row],[EQUIPAJES MARCADOS  ]]</f>
        <v>0.92993630573248409</v>
      </c>
      <c r="Y46" s="12">
        <f t="shared" si="2"/>
        <v>471</v>
      </c>
      <c r="Z46" s="14">
        <f>+SUM([4]!Tabla1[[#This Row],[FITO KGR. DECOMISADO]:[ACUI KGR. DECOMISADO]])</f>
        <v>327.09000000000003</v>
      </c>
      <c r="AA46" s="25">
        <v>0.90139999999999998</v>
      </c>
      <c r="AB46" s="26" t="s">
        <v>46</v>
      </c>
      <c r="AC46" s="43" t="s">
        <v>46</v>
      </c>
      <c r="AD46" s="28" t="s">
        <v>224</v>
      </c>
      <c r="AE46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46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46" s="29"/>
      <c r="AH46" s="29"/>
    </row>
    <row r="47" spans="1:34" ht="114.75" customHeight="1" x14ac:dyDescent="0.25">
      <c r="A47" s="26" t="s">
        <v>33</v>
      </c>
      <c r="B47" s="26" t="s">
        <v>216</v>
      </c>
      <c r="C47" s="40" t="s">
        <v>217</v>
      </c>
      <c r="D47" s="26" t="s">
        <v>225</v>
      </c>
      <c r="E47" s="26" t="s">
        <v>225</v>
      </c>
      <c r="F47" s="26" t="s">
        <v>173</v>
      </c>
      <c r="G47" s="42">
        <v>41808</v>
      </c>
      <c r="H47" s="26" t="s">
        <v>226</v>
      </c>
      <c r="I47" s="26" t="s">
        <v>91</v>
      </c>
      <c r="J47" s="42">
        <v>42646</v>
      </c>
      <c r="K47" s="42">
        <v>42646</v>
      </c>
      <c r="L47" s="24"/>
      <c r="M47" s="11">
        <f t="shared" ca="1" si="3"/>
        <v>9</v>
      </c>
      <c r="N47" s="11">
        <f t="shared" ca="1" si="4"/>
        <v>7</v>
      </c>
      <c r="O47" s="11">
        <f t="shared" ca="1" si="4"/>
        <v>7</v>
      </c>
      <c r="P47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153</v>
      </c>
      <c r="Q47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41</v>
      </c>
      <c r="R47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112</v>
      </c>
      <c r="S47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47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13.36</v>
      </c>
      <c r="U47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58.09</v>
      </c>
      <c r="V47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47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8</v>
      </c>
      <c r="X47" s="13">
        <f>+[4]!Tabla1[[#This Row],[MARCAJES POSITIVOS]]/[4]!Tabla1[[#This Row],[EQUIPAJES MARCADOS  ]]</f>
        <v>0.9503105590062112</v>
      </c>
      <c r="Y47" s="12">
        <f t="shared" si="2"/>
        <v>161</v>
      </c>
      <c r="Z47" s="14">
        <f>+SUM([4]!Tabla1[[#This Row],[FITO KGR. DECOMISADO]:[ACUI KGR. DECOMISADO]])</f>
        <v>71.45</v>
      </c>
      <c r="AA47" s="25"/>
      <c r="AB47" s="26" t="s">
        <v>39</v>
      </c>
      <c r="AC47" s="43" t="s">
        <v>46</v>
      </c>
      <c r="AD47" s="28"/>
      <c r="AE47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47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47" s="29"/>
      <c r="AH47" s="29"/>
    </row>
    <row r="48" spans="1:34" ht="114.75" customHeight="1" x14ac:dyDescent="0.25">
      <c r="A48" s="7" t="s">
        <v>33</v>
      </c>
      <c r="B48" s="7" t="s">
        <v>216</v>
      </c>
      <c r="C48" s="40" t="s">
        <v>217</v>
      </c>
      <c r="D48" s="7" t="s">
        <v>227</v>
      </c>
      <c r="E48" s="7" t="s">
        <v>227</v>
      </c>
      <c r="F48" s="7" t="s">
        <v>131</v>
      </c>
      <c r="G48" s="9">
        <v>42504</v>
      </c>
      <c r="H48" s="7" t="s">
        <v>228</v>
      </c>
      <c r="I48" s="7" t="s">
        <v>125</v>
      </c>
      <c r="J48" s="9">
        <v>43367</v>
      </c>
      <c r="K48" s="9">
        <v>43367</v>
      </c>
      <c r="L48" s="10"/>
      <c r="M48" s="11">
        <f t="shared" ca="1" si="3"/>
        <v>7</v>
      </c>
      <c r="N48" s="11">
        <f t="shared" ca="1" si="4"/>
        <v>5</v>
      </c>
      <c r="O48" s="11">
        <f t="shared" ca="1" si="4"/>
        <v>5</v>
      </c>
      <c r="P48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1592</v>
      </c>
      <c r="Q48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698</v>
      </c>
      <c r="R48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893</v>
      </c>
      <c r="S48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</v>
      </c>
      <c r="T48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282.39999999999992</v>
      </c>
      <c r="U48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426.18999999999994</v>
      </c>
      <c r="V48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1.38</v>
      </c>
      <c r="W48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180</v>
      </c>
      <c r="X48" s="13">
        <f>+[4]!Tabla1[[#This Row],[MARCAJES POSITIVOS]]/[4]!Tabla1[[#This Row],[EQUIPAJES MARCADOS  ]]</f>
        <v>0.89841986455981937</v>
      </c>
      <c r="Y48" s="12">
        <f t="shared" si="2"/>
        <v>1772</v>
      </c>
      <c r="Z48" s="14">
        <f>+SUM([4]!Tabla1[[#This Row],[FITO KGR. DECOMISADO]:[ACUI KGR. DECOMISADO]])</f>
        <v>709.96999999999991</v>
      </c>
      <c r="AA48" s="15">
        <v>0.91820000000000002</v>
      </c>
      <c r="AB48" s="7" t="s">
        <v>46</v>
      </c>
      <c r="AC48" s="43" t="s">
        <v>46</v>
      </c>
      <c r="AD48" s="17"/>
      <c r="AE48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48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48" s="19"/>
      <c r="AH48" s="19"/>
    </row>
    <row r="49" spans="1:34" ht="114.75" customHeight="1" x14ac:dyDescent="0.25">
      <c r="A49" s="30" t="s">
        <v>33</v>
      </c>
      <c r="B49" s="30" t="s">
        <v>216</v>
      </c>
      <c r="C49" s="40" t="s">
        <v>229</v>
      </c>
      <c r="D49" s="30" t="s">
        <v>230</v>
      </c>
      <c r="E49" s="31"/>
      <c r="F49" s="30" t="s">
        <v>50</v>
      </c>
      <c r="G49" s="33">
        <v>43711</v>
      </c>
      <c r="H49" s="34" t="s">
        <v>231</v>
      </c>
      <c r="I49" s="34" t="s">
        <v>232</v>
      </c>
      <c r="J49" s="33">
        <v>44807</v>
      </c>
      <c r="K49" s="33"/>
      <c r="L49" s="48"/>
      <c r="M49" s="65"/>
      <c r="N49" s="65"/>
      <c r="O49" s="65"/>
      <c r="P49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12</v>
      </c>
      <c r="Q49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0</v>
      </c>
      <c r="R49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12</v>
      </c>
      <c r="S49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49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0</v>
      </c>
      <c r="U49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6.97</v>
      </c>
      <c r="V49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49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15</v>
      </c>
      <c r="X49" s="13">
        <f>+[4]!Tabla1[[#This Row],[MARCAJES POSITIVOS]]/[4]!Tabla1[[#This Row],[EQUIPAJES MARCADOS  ]]</f>
        <v>0.44444444444444442</v>
      </c>
      <c r="Y49" s="12">
        <f t="shared" si="2"/>
        <v>27</v>
      </c>
      <c r="Z49" s="14">
        <f>+SUM([4]!Tabla1[[#This Row],[FITO KGR. DECOMISADO]:[ACUI KGR. DECOMISADO]])</f>
        <v>6.97</v>
      </c>
      <c r="AA49" s="36"/>
      <c r="AB49" s="36"/>
      <c r="AC49" s="36"/>
      <c r="AD49" s="37"/>
      <c r="AE49" s="38"/>
      <c r="AF49" s="39"/>
      <c r="AG49" s="29"/>
      <c r="AH49" s="29"/>
    </row>
    <row r="50" spans="1:34" ht="114.75" customHeight="1" x14ac:dyDescent="0.25">
      <c r="A50" s="26" t="s">
        <v>33</v>
      </c>
      <c r="B50" s="7" t="s">
        <v>216</v>
      </c>
      <c r="C50" s="40" t="s">
        <v>233</v>
      </c>
      <c r="D50" s="7" t="s">
        <v>234</v>
      </c>
      <c r="E50" s="7" t="s">
        <v>234</v>
      </c>
      <c r="F50" s="7" t="s">
        <v>219</v>
      </c>
      <c r="G50" s="9">
        <v>41275</v>
      </c>
      <c r="H50" s="7" t="s">
        <v>235</v>
      </c>
      <c r="I50" s="7" t="s">
        <v>57</v>
      </c>
      <c r="J50" s="9">
        <v>41624</v>
      </c>
      <c r="K50" s="9">
        <v>44138</v>
      </c>
      <c r="L50" s="10"/>
      <c r="M50" s="11">
        <f t="shared" ca="1" si="3"/>
        <v>10</v>
      </c>
      <c r="N50" s="11">
        <f t="shared" ca="1" si="4"/>
        <v>10</v>
      </c>
      <c r="O50" s="11">
        <f t="shared" ca="1" si="4"/>
        <v>3</v>
      </c>
      <c r="P50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750</v>
      </c>
      <c r="Q50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450</v>
      </c>
      <c r="R50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298</v>
      </c>
      <c r="S50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50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627.6629999999999</v>
      </c>
      <c r="U50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347.77799999999996</v>
      </c>
      <c r="V50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1.5</v>
      </c>
      <c r="W50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50" s="13">
        <f>+[4]!Tabla1[[#This Row],[MARCAJES POSITIVOS]]/[4]!Tabla1[[#This Row],[EQUIPAJES MARCADOS  ]]</f>
        <v>1</v>
      </c>
      <c r="Y50" s="12">
        <f t="shared" si="2"/>
        <v>750</v>
      </c>
      <c r="Z50" s="14">
        <f>+SUM([4]!Tabla1[[#This Row],[FITO KGR. DECOMISADO]:[ACUI KGR. DECOMISADO]])</f>
        <v>976.9409999999998</v>
      </c>
      <c r="AA50" s="15">
        <v>1</v>
      </c>
      <c r="AB50" s="7" t="s">
        <v>46</v>
      </c>
      <c r="AC50" s="16" t="s">
        <v>39</v>
      </c>
      <c r="AD50" s="17" t="s">
        <v>236</v>
      </c>
      <c r="AE50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50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50" s="19"/>
      <c r="AH50" s="19"/>
    </row>
    <row r="51" spans="1:34" ht="114.75" customHeight="1" x14ac:dyDescent="0.25">
      <c r="A51" s="7" t="s">
        <v>33</v>
      </c>
      <c r="B51" s="26" t="s">
        <v>216</v>
      </c>
      <c r="C51" s="40" t="s">
        <v>233</v>
      </c>
      <c r="D51" s="26" t="s">
        <v>237</v>
      </c>
      <c r="E51" s="26" t="s">
        <v>237</v>
      </c>
      <c r="F51" s="26" t="s">
        <v>238</v>
      </c>
      <c r="G51" s="42">
        <v>42780</v>
      </c>
      <c r="H51" s="26" t="s">
        <v>239</v>
      </c>
      <c r="I51" s="26" t="s">
        <v>125</v>
      </c>
      <c r="J51" s="42">
        <v>43773</v>
      </c>
      <c r="K51" s="42">
        <v>43773</v>
      </c>
      <c r="L51" s="24"/>
      <c r="M51" s="11">
        <f t="shared" ca="1" si="3"/>
        <v>6</v>
      </c>
      <c r="N51" s="11">
        <f t="shared" ca="1" si="4"/>
        <v>4</v>
      </c>
      <c r="O51" s="11">
        <f t="shared" ca="1" si="4"/>
        <v>4</v>
      </c>
      <c r="P51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762</v>
      </c>
      <c r="Q51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401</v>
      </c>
      <c r="R51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361</v>
      </c>
      <c r="S51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51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805.68700000000001</v>
      </c>
      <c r="U51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532.60500000000002</v>
      </c>
      <c r="V51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51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51" s="13">
        <f>+[4]!Tabla1[[#This Row],[MARCAJES POSITIVOS]]/[4]!Tabla1[[#This Row],[EQUIPAJES MARCADOS  ]]</f>
        <v>1</v>
      </c>
      <c r="Y51" s="12">
        <f t="shared" si="2"/>
        <v>762</v>
      </c>
      <c r="Z51" s="14">
        <f>+SUM([4]!Tabla1[[#This Row],[FITO KGR. DECOMISADO]:[ACUI KGR. DECOMISADO]])</f>
        <v>1338.2919999999999</v>
      </c>
      <c r="AA51" s="25">
        <v>1</v>
      </c>
      <c r="AB51" s="26" t="s">
        <v>46</v>
      </c>
      <c r="AC51" s="43" t="s">
        <v>46</v>
      </c>
      <c r="AD51" s="28"/>
      <c r="AE51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51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51" s="29"/>
      <c r="AH51" s="29"/>
    </row>
    <row r="52" spans="1:34" ht="114.75" customHeight="1" x14ac:dyDescent="0.25">
      <c r="A52" s="26" t="s">
        <v>33</v>
      </c>
      <c r="B52" s="26" t="s">
        <v>216</v>
      </c>
      <c r="C52" s="40" t="s">
        <v>233</v>
      </c>
      <c r="D52" s="20" t="s">
        <v>240</v>
      </c>
      <c r="E52" s="26" t="s">
        <v>240</v>
      </c>
      <c r="F52" s="26" t="s">
        <v>241</v>
      </c>
      <c r="G52" s="42">
        <v>43250</v>
      </c>
      <c r="H52" s="26" t="s">
        <v>242</v>
      </c>
      <c r="I52" s="26" t="s">
        <v>129</v>
      </c>
      <c r="J52" s="42">
        <v>44067</v>
      </c>
      <c r="K52" s="42">
        <v>44067</v>
      </c>
      <c r="L52" s="24"/>
      <c r="M52" s="11">
        <f t="shared" ca="1" si="3"/>
        <v>5</v>
      </c>
      <c r="N52" s="11">
        <f t="shared" ca="1" si="4"/>
        <v>3</v>
      </c>
      <c r="O52" s="11">
        <f t="shared" ca="1" si="4"/>
        <v>3</v>
      </c>
      <c r="P52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149</v>
      </c>
      <c r="Q52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113</v>
      </c>
      <c r="R52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36</v>
      </c>
      <c r="S52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52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226.1</v>
      </c>
      <c r="U52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70.52000000000001</v>
      </c>
      <c r="V52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52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52" s="13">
        <f>+[4]!Tabla1[[#This Row],[MARCAJES POSITIVOS]]/[4]!Tabla1[[#This Row],[EQUIPAJES MARCADOS  ]]</f>
        <v>1</v>
      </c>
      <c r="Y52" s="12">
        <f t="shared" si="2"/>
        <v>149</v>
      </c>
      <c r="Z52" s="14">
        <f>+SUM([4]!Tabla1[[#This Row],[FITO KGR. DECOMISADO]:[ACUI KGR. DECOMISADO]])</f>
        <v>296.62</v>
      </c>
      <c r="AA52" s="25">
        <v>1</v>
      </c>
      <c r="AB52" s="26" t="s">
        <v>46</v>
      </c>
      <c r="AC52" s="43" t="s">
        <v>46</v>
      </c>
      <c r="AD52" s="66" t="s">
        <v>243</v>
      </c>
      <c r="AE52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52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52" s="29"/>
      <c r="AH52" s="29"/>
    </row>
    <row r="53" spans="1:34" ht="114.75" customHeight="1" x14ac:dyDescent="0.25">
      <c r="A53" s="7" t="s">
        <v>33</v>
      </c>
      <c r="B53" s="26" t="s">
        <v>244</v>
      </c>
      <c r="C53" s="8" t="s">
        <v>245</v>
      </c>
      <c r="D53" s="26" t="s">
        <v>246</v>
      </c>
      <c r="E53" s="41" t="s">
        <v>246</v>
      </c>
      <c r="F53" s="26" t="s">
        <v>247</v>
      </c>
      <c r="G53" s="42">
        <v>41579</v>
      </c>
      <c r="H53" s="26" t="s">
        <v>248</v>
      </c>
      <c r="I53" s="26" t="s">
        <v>57</v>
      </c>
      <c r="J53" s="42">
        <v>42198</v>
      </c>
      <c r="K53" s="42">
        <v>44098</v>
      </c>
      <c r="L53" s="24"/>
      <c r="M53" s="11">
        <f t="shared" ca="1" si="3"/>
        <v>10</v>
      </c>
      <c r="N53" s="11">
        <f t="shared" ca="1" si="4"/>
        <v>8</v>
      </c>
      <c r="O53" s="11">
        <f t="shared" ca="1" si="4"/>
        <v>3</v>
      </c>
      <c r="P53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168</v>
      </c>
      <c r="Q53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65</v>
      </c>
      <c r="R53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103</v>
      </c>
      <c r="S53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53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84.450000000000017</v>
      </c>
      <c r="U53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127.55</v>
      </c>
      <c r="V53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53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53" s="13">
        <f>+[4]!Tabla1[[#This Row],[MARCAJES POSITIVOS]]/[4]!Tabla1[[#This Row],[EQUIPAJES MARCADOS  ]]</f>
        <v>1</v>
      </c>
      <c r="Y53" s="12">
        <f t="shared" si="2"/>
        <v>168</v>
      </c>
      <c r="Z53" s="14">
        <f>+SUM([4]!Tabla1[[#This Row],[FITO KGR. DECOMISADO]:[ACUI KGR. DECOMISADO]])</f>
        <v>212</v>
      </c>
      <c r="AA53" s="25">
        <v>1</v>
      </c>
      <c r="AB53" s="67" t="s">
        <v>39</v>
      </c>
      <c r="AC53" s="16" t="s">
        <v>39</v>
      </c>
      <c r="AD53" s="28" t="s">
        <v>249</v>
      </c>
      <c r="AE53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53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53" s="29"/>
      <c r="AH53" s="29"/>
    </row>
    <row r="54" spans="1:34" ht="114.75" customHeight="1" x14ac:dyDescent="0.25">
      <c r="A54" s="26" t="s">
        <v>33</v>
      </c>
      <c r="B54" s="7" t="s">
        <v>250</v>
      </c>
      <c r="C54" s="64" t="s">
        <v>251</v>
      </c>
      <c r="D54" s="7" t="s">
        <v>252</v>
      </c>
      <c r="E54" s="7" t="s">
        <v>252</v>
      </c>
      <c r="F54" s="7" t="s">
        <v>184</v>
      </c>
      <c r="G54" s="9">
        <v>42647</v>
      </c>
      <c r="H54" s="7" t="s">
        <v>253</v>
      </c>
      <c r="I54" s="7" t="s">
        <v>254</v>
      </c>
      <c r="J54" s="9">
        <v>43451</v>
      </c>
      <c r="K54" s="9">
        <v>43451</v>
      </c>
      <c r="L54" s="10"/>
      <c r="M54" s="11">
        <f t="shared" ca="1" si="3"/>
        <v>7</v>
      </c>
      <c r="N54" s="11">
        <f t="shared" ca="1" si="4"/>
        <v>5</v>
      </c>
      <c r="O54" s="11">
        <f t="shared" ca="1" si="4"/>
        <v>5</v>
      </c>
      <c r="P54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1621</v>
      </c>
      <c r="Q54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553</v>
      </c>
      <c r="R54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1063</v>
      </c>
      <c r="S54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5</v>
      </c>
      <c r="T54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0</v>
      </c>
      <c r="U54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419.82500000000005</v>
      </c>
      <c r="V54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2.2400000000000002</v>
      </c>
      <c r="W54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</v>
      </c>
      <c r="X54" s="13">
        <f>+[4]!Tabla1[[#This Row],[MARCAJES POSITIVOS]]/[4]!Tabla1[[#This Row],[EQUIPAJES MARCADOS  ]]</f>
        <v>0.99938347718865594</v>
      </c>
      <c r="Y54" s="12">
        <f t="shared" si="2"/>
        <v>1622</v>
      </c>
      <c r="Z54" s="14">
        <f>+SUM([4]!Tabla1[[#This Row],[FITO KGR. DECOMISADO]:[ACUI KGR. DECOMISADO]])</f>
        <v>422.06500000000005</v>
      </c>
      <c r="AA54" s="15">
        <v>1</v>
      </c>
      <c r="AB54" s="7" t="s">
        <v>255</v>
      </c>
      <c r="AC54" s="43" t="s">
        <v>46</v>
      </c>
      <c r="AD54" s="17"/>
      <c r="AE54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54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54" s="19"/>
      <c r="AH54" s="19"/>
    </row>
    <row r="55" spans="1:34" ht="114.75" customHeight="1" x14ac:dyDescent="0.25">
      <c r="A55" s="26" t="s">
        <v>33</v>
      </c>
      <c r="B55" s="26" t="s">
        <v>250</v>
      </c>
      <c r="C55" s="53" t="s">
        <v>251</v>
      </c>
      <c r="D55" s="26" t="s">
        <v>256</v>
      </c>
      <c r="E55" s="26" t="s">
        <v>256</v>
      </c>
      <c r="F55" s="26" t="s">
        <v>142</v>
      </c>
      <c r="G55" s="42">
        <v>44056</v>
      </c>
      <c r="H55" s="26" t="s">
        <v>257</v>
      </c>
      <c r="I55" s="26" t="s">
        <v>57</v>
      </c>
      <c r="J55" s="42">
        <v>44515</v>
      </c>
      <c r="K55" s="42">
        <v>44515</v>
      </c>
      <c r="L55" s="24"/>
      <c r="M55" s="11">
        <f t="shared" ca="1" si="3"/>
        <v>3</v>
      </c>
      <c r="N55" s="11">
        <f t="shared" ca="1" si="4"/>
        <v>2</v>
      </c>
      <c r="O55" s="11">
        <f t="shared" ca="1" si="4"/>
        <v>2</v>
      </c>
      <c r="P55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176</v>
      </c>
      <c r="Q55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63</v>
      </c>
      <c r="R55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112</v>
      </c>
      <c r="S55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</v>
      </c>
      <c r="T55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29.800000000000004</v>
      </c>
      <c r="U55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43.841000000000008</v>
      </c>
      <c r="V55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0.5</v>
      </c>
      <c r="W55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32</v>
      </c>
      <c r="X55" s="13">
        <f>+[4]!Tabla1[[#This Row],[MARCAJES POSITIVOS]]/[4]!Tabla1[[#This Row],[EQUIPAJES MARCADOS  ]]</f>
        <v>0.84615384615384615</v>
      </c>
      <c r="Y55" s="12">
        <f t="shared" si="2"/>
        <v>208</v>
      </c>
      <c r="Z55" s="14">
        <f>+SUM([4]!Tabla1[[#This Row],[FITO KGR. DECOMISADO]:[ACUI KGR. DECOMISADO]])</f>
        <v>74.14100000000002</v>
      </c>
      <c r="AA55" s="25">
        <v>1</v>
      </c>
      <c r="AB55" s="26" t="s">
        <v>255</v>
      </c>
      <c r="AC55" s="43" t="s">
        <v>46</v>
      </c>
      <c r="AD55" s="28"/>
      <c r="AE55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55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55" s="29"/>
      <c r="AH55" s="29"/>
    </row>
    <row r="56" spans="1:34" ht="114.75" customHeight="1" x14ac:dyDescent="0.25">
      <c r="A56" s="7" t="s">
        <v>33</v>
      </c>
      <c r="B56" s="26" t="s">
        <v>258</v>
      </c>
      <c r="C56" s="53" t="s">
        <v>259</v>
      </c>
      <c r="D56" s="26" t="s">
        <v>260</v>
      </c>
      <c r="E56" s="41" t="s">
        <v>260</v>
      </c>
      <c r="F56" s="26" t="s">
        <v>261</v>
      </c>
      <c r="G56" s="42">
        <v>41153</v>
      </c>
      <c r="H56" s="26" t="s">
        <v>262</v>
      </c>
      <c r="I56" s="26" t="s">
        <v>57</v>
      </c>
      <c r="J56" s="42">
        <v>41285</v>
      </c>
      <c r="K56" s="42">
        <v>41589</v>
      </c>
      <c r="L56" s="24"/>
      <c r="M56" s="11">
        <f t="shared" ca="1" si="3"/>
        <v>11</v>
      </c>
      <c r="N56" s="11">
        <f t="shared" ca="1" si="4"/>
        <v>10</v>
      </c>
      <c r="O56" s="11">
        <f t="shared" ca="1" si="4"/>
        <v>10</v>
      </c>
      <c r="P56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310</v>
      </c>
      <c r="Q56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177</v>
      </c>
      <c r="R56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138</v>
      </c>
      <c r="S56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56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2182.48</v>
      </c>
      <c r="U56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81.7</v>
      </c>
      <c r="V56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56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15</v>
      </c>
      <c r="X56" s="13">
        <f>+[4]!Tabla1[[#This Row],[MARCAJES POSITIVOS]]/[4]!Tabla1[[#This Row],[EQUIPAJES MARCADOS  ]]</f>
        <v>0.9538461538461539</v>
      </c>
      <c r="Y56" s="12">
        <f t="shared" si="2"/>
        <v>325</v>
      </c>
      <c r="Z56" s="14">
        <f>+SUM([4]!Tabla1[[#This Row],[FITO KGR. DECOMISADO]:[ACUI KGR. DECOMISADO]])</f>
        <v>2264.1799999999998</v>
      </c>
      <c r="AA56" s="25">
        <v>0.98</v>
      </c>
      <c r="AB56" s="26" t="s">
        <v>255</v>
      </c>
      <c r="AC56" s="43" t="s">
        <v>46</v>
      </c>
      <c r="AD56" s="28"/>
      <c r="AE56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56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56" s="29"/>
      <c r="AH56" s="29"/>
    </row>
    <row r="57" spans="1:34" ht="114.75" customHeight="1" x14ac:dyDescent="0.25">
      <c r="A57" s="26" t="s">
        <v>33</v>
      </c>
      <c r="B57" s="26" t="s">
        <v>258</v>
      </c>
      <c r="C57" s="53" t="s">
        <v>259</v>
      </c>
      <c r="D57" s="26" t="s">
        <v>263</v>
      </c>
      <c r="E57" s="26" t="s">
        <v>263</v>
      </c>
      <c r="F57" s="26" t="s">
        <v>264</v>
      </c>
      <c r="G57" s="42">
        <v>42955</v>
      </c>
      <c r="H57" s="26" t="s">
        <v>265</v>
      </c>
      <c r="I57" s="26" t="s">
        <v>125</v>
      </c>
      <c r="J57" s="42">
        <v>43773</v>
      </c>
      <c r="K57" s="42">
        <v>44088</v>
      </c>
      <c r="L57" s="24"/>
      <c r="M57" s="11">
        <f t="shared" ca="1" si="3"/>
        <v>6</v>
      </c>
      <c r="N57" s="11">
        <f t="shared" ca="1" si="4"/>
        <v>4</v>
      </c>
      <c r="O57" s="11">
        <f t="shared" ca="1" si="4"/>
        <v>3</v>
      </c>
      <c r="P57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471</v>
      </c>
      <c r="Q57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221</v>
      </c>
      <c r="R57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252</v>
      </c>
      <c r="S57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57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54.380000000000017</v>
      </c>
      <c r="U57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57.070000000000014</v>
      </c>
      <c r="V57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57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42</v>
      </c>
      <c r="X57" s="13">
        <f>+[4]!Tabla1[[#This Row],[MARCAJES POSITIVOS]]/[4]!Tabla1[[#This Row],[EQUIPAJES MARCADOS  ]]</f>
        <v>0.91812865497076024</v>
      </c>
      <c r="Y57" s="12">
        <f t="shared" si="2"/>
        <v>513</v>
      </c>
      <c r="Z57" s="14">
        <f>+SUM([4]!Tabla1[[#This Row],[FITO KGR. DECOMISADO]:[ACUI KGR. DECOMISADO]])</f>
        <v>111.45000000000003</v>
      </c>
      <c r="AA57" s="25">
        <v>0.93571428571428572</v>
      </c>
      <c r="AB57" s="26" t="s">
        <v>255</v>
      </c>
      <c r="AC57" s="43" t="s">
        <v>46</v>
      </c>
      <c r="AD57" s="28"/>
      <c r="AE57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57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57" s="29"/>
      <c r="AH57" s="29"/>
    </row>
    <row r="58" spans="1:34" ht="114.75" customHeight="1" x14ac:dyDescent="0.25">
      <c r="A58" s="68" t="s">
        <v>33</v>
      </c>
      <c r="B58" s="68" t="s">
        <v>258</v>
      </c>
      <c r="C58" s="49" t="s">
        <v>259</v>
      </c>
      <c r="D58" s="68" t="s">
        <v>266</v>
      </c>
      <c r="E58" s="31"/>
      <c r="F58" s="68" t="s">
        <v>267</v>
      </c>
      <c r="G58" s="69">
        <v>42827</v>
      </c>
      <c r="H58" s="26" t="s">
        <v>185</v>
      </c>
      <c r="I58" s="26" t="s">
        <v>186</v>
      </c>
      <c r="J58" s="42">
        <v>43451</v>
      </c>
      <c r="K58" s="42">
        <v>44900</v>
      </c>
      <c r="L58" s="24"/>
      <c r="M58" s="65"/>
      <c r="N58" s="65"/>
      <c r="O58" s="65"/>
      <c r="P58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29</v>
      </c>
      <c r="Q58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19</v>
      </c>
      <c r="R58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10</v>
      </c>
      <c r="S58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58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6.7700000000000014</v>
      </c>
      <c r="U58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9.5799999999999983</v>
      </c>
      <c r="V58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58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7</v>
      </c>
      <c r="X58" s="13">
        <f>+[4]!Tabla1[[#This Row],[MARCAJES POSITIVOS]]/[4]!Tabla1[[#This Row],[EQUIPAJES MARCADOS  ]]</f>
        <v>0.80555555555555558</v>
      </c>
      <c r="Y58" s="12">
        <f t="shared" si="2"/>
        <v>36</v>
      </c>
      <c r="Z58" s="14">
        <f>+SUM([4]!Tabla1[[#This Row],[FITO KGR. DECOMISADO]:[ACUI KGR. DECOMISADO]])</f>
        <v>16.350000000000001</v>
      </c>
      <c r="AA58" s="36"/>
      <c r="AB58" s="36"/>
      <c r="AC58" s="36"/>
      <c r="AD58" s="37"/>
      <c r="AE58" s="38"/>
      <c r="AF58" s="39"/>
      <c r="AG58" s="29"/>
      <c r="AH58" s="29"/>
    </row>
    <row r="59" spans="1:34" ht="114.75" customHeight="1" x14ac:dyDescent="0.25">
      <c r="A59" s="7" t="s">
        <v>33</v>
      </c>
      <c r="B59" s="7" t="s">
        <v>268</v>
      </c>
      <c r="C59" s="8" t="s">
        <v>269</v>
      </c>
      <c r="D59" s="7" t="s">
        <v>270</v>
      </c>
      <c r="E59" s="7" t="s">
        <v>270</v>
      </c>
      <c r="F59" s="7" t="s">
        <v>179</v>
      </c>
      <c r="G59" s="9">
        <v>41395</v>
      </c>
      <c r="H59" s="7" t="s">
        <v>271</v>
      </c>
      <c r="I59" s="7" t="s">
        <v>57</v>
      </c>
      <c r="J59" s="9">
        <v>42723</v>
      </c>
      <c r="K59" s="9">
        <v>42723</v>
      </c>
      <c r="L59" s="10"/>
      <c r="M59" s="11">
        <f t="shared" ca="1" si="3"/>
        <v>10</v>
      </c>
      <c r="N59" s="11">
        <f t="shared" ca="1" si="4"/>
        <v>7</v>
      </c>
      <c r="O59" s="11">
        <f t="shared" ca="1" si="4"/>
        <v>7</v>
      </c>
      <c r="P59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7051</v>
      </c>
      <c r="Q59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3586</v>
      </c>
      <c r="R59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3452</v>
      </c>
      <c r="S59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13</v>
      </c>
      <c r="T59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1205.4499999999998</v>
      </c>
      <c r="U59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1034.01</v>
      </c>
      <c r="V59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0.66999999999999993</v>
      </c>
      <c r="W59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604</v>
      </c>
      <c r="X59" s="13">
        <f>+[4]!Tabla1[[#This Row],[MARCAJES POSITIVOS]]/[4]!Tabla1[[#This Row],[EQUIPAJES MARCADOS  ]]</f>
        <v>0.92109732201175698</v>
      </c>
      <c r="Y59" s="12">
        <f t="shared" si="2"/>
        <v>7655</v>
      </c>
      <c r="Z59" s="14">
        <f>+SUM([4]!Tabla1[[#This Row],[FITO KGR. DECOMISADO]:[ACUI KGR. DECOMISADO]])</f>
        <v>2240.13</v>
      </c>
      <c r="AA59" s="15">
        <v>0.93813131313131315</v>
      </c>
      <c r="AB59" s="7" t="s">
        <v>255</v>
      </c>
      <c r="AC59" s="16" t="s">
        <v>39</v>
      </c>
      <c r="AD59" s="17"/>
      <c r="AE59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59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59" s="19"/>
      <c r="AH59" s="19"/>
    </row>
    <row r="60" spans="1:34" ht="114.75" customHeight="1" x14ac:dyDescent="0.25">
      <c r="A60" s="26" t="s">
        <v>33</v>
      </c>
      <c r="B60" s="26" t="s">
        <v>268</v>
      </c>
      <c r="C60" s="8" t="s">
        <v>269</v>
      </c>
      <c r="D60" s="26" t="s">
        <v>272</v>
      </c>
      <c r="E60" s="26" t="s">
        <v>272</v>
      </c>
      <c r="F60" s="26" t="s">
        <v>173</v>
      </c>
      <c r="G60" s="42">
        <v>41395</v>
      </c>
      <c r="H60" s="26" t="s">
        <v>273</v>
      </c>
      <c r="I60" s="26" t="s">
        <v>57</v>
      </c>
      <c r="J60" s="42">
        <v>42646</v>
      </c>
      <c r="K60" s="42">
        <v>42646</v>
      </c>
      <c r="L60" s="24"/>
      <c r="M60" s="11">
        <f t="shared" ca="1" si="3"/>
        <v>10</v>
      </c>
      <c r="N60" s="11">
        <f t="shared" ca="1" si="4"/>
        <v>7</v>
      </c>
      <c r="O60" s="11">
        <f t="shared" ca="1" si="4"/>
        <v>7</v>
      </c>
      <c r="P60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4558</v>
      </c>
      <c r="Q60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2311</v>
      </c>
      <c r="R60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2241</v>
      </c>
      <c r="S60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6</v>
      </c>
      <c r="T60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765.93999999999983</v>
      </c>
      <c r="U60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707.08600000000001</v>
      </c>
      <c r="V60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2.17</v>
      </c>
      <c r="W60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491</v>
      </c>
      <c r="X60" s="13">
        <f>+[4]!Tabla1[[#This Row],[MARCAJES POSITIVOS]]/[4]!Tabla1[[#This Row],[EQUIPAJES MARCADOS  ]]</f>
        <v>0.90275302040007921</v>
      </c>
      <c r="Y60" s="12">
        <f t="shared" si="2"/>
        <v>5049</v>
      </c>
      <c r="Z60" s="14">
        <f>+SUM([4]!Tabla1[[#This Row],[FITO KGR. DECOMISADO]:[ACUI KGR. DECOMISADO]])</f>
        <v>1475.1959999999999</v>
      </c>
      <c r="AA60" s="25">
        <v>0.90180878552971577</v>
      </c>
      <c r="AB60" s="26" t="s">
        <v>39</v>
      </c>
      <c r="AC60" s="70" t="s">
        <v>39</v>
      </c>
      <c r="AD60" s="28" t="s">
        <v>274</v>
      </c>
      <c r="AE60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60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60" s="29"/>
      <c r="AH60" s="29"/>
    </row>
    <row r="61" spans="1:34" s="57" customFormat="1" ht="114.75" customHeight="1" x14ac:dyDescent="0.25">
      <c r="A61" s="7" t="s">
        <v>33</v>
      </c>
      <c r="B61" s="26" t="s">
        <v>268</v>
      </c>
      <c r="C61" s="8" t="s">
        <v>269</v>
      </c>
      <c r="D61" s="26" t="s">
        <v>275</v>
      </c>
      <c r="E61" s="26" t="s">
        <v>275</v>
      </c>
      <c r="F61" s="26" t="s">
        <v>179</v>
      </c>
      <c r="G61" s="42">
        <v>41881</v>
      </c>
      <c r="H61" s="26" t="s">
        <v>276</v>
      </c>
      <c r="I61" s="26" t="s">
        <v>91</v>
      </c>
      <c r="J61" s="42">
        <v>42723</v>
      </c>
      <c r="K61" s="42">
        <v>42723</v>
      </c>
      <c r="L61" s="24"/>
      <c r="M61" s="11">
        <f t="shared" ca="1" si="3"/>
        <v>9</v>
      </c>
      <c r="N61" s="11">
        <f t="shared" ca="1" si="4"/>
        <v>7</v>
      </c>
      <c r="O61" s="11">
        <f t="shared" ca="1" si="4"/>
        <v>7</v>
      </c>
      <c r="P61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9018</v>
      </c>
      <c r="Q61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4278</v>
      </c>
      <c r="R61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4711</v>
      </c>
      <c r="S61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29</v>
      </c>
      <c r="T61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1803.6800000000003</v>
      </c>
      <c r="U61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1770.14</v>
      </c>
      <c r="V61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1.76</v>
      </c>
      <c r="W61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1275</v>
      </c>
      <c r="X61" s="13">
        <f>+[4]!Tabla1[[#This Row],[MARCAJES POSITIVOS]]/[4]!Tabla1[[#This Row],[EQUIPAJES MARCADOS  ]]</f>
        <v>0.87612940833576214</v>
      </c>
      <c r="Y61" s="12">
        <f t="shared" si="2"/>
        <v>10293</v>
      </c>
      <c r="Z61" s="14">
        <f>+SUM([4]!Tabla1[[#This Row],[FITO KGR. DECOMISADO]:[ACUI KGR. DECOMISADO]])</f>
        <v>3575.5800000000008</v>
      </c>
      <c r="AA61" s="25">
        <v>0.88526211671612265</v>
      </c>
      <c r="AB61" s="26" t="s">
        <v>39</v>
      </c>
      <c r="AC61" s="71" t="s">
        <v>46</v>
      </c>
      <c r="AD61" s="28" t="s">
        <v>277</v>
      </c>
      <c r="AE61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61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61" s="29"/>
      <c r="AH61" s="29"/>
    </row>
    <row r="62" spans="1:34" ht="114.75" customHeight="1" x14ac:dyDescent="0.25">
      <c r="A62" s="26" t="s">
        <v>33</v>
      </c>
      <c r="B62" s="26" t="s">
        <v>268</v>
      </c>
      <c r="C62" s="8" t="s">
        <v>269</v>
      </c>
      <c r="D62" s="26" t="s">
        <v>278</v>
      </c>
      <c r="E62" s="26" t="s">
        <v>278</v>
      </c>
      <c r="F62" s="26" t="s">
        <v>179</v>
      </c>
      <c r="G62" s="42">
        <v>41698</v>
      </c>
      <c r="H62" s="26" t="s">
        <v>279</v>
      </c>
      <c r="I62" s="26" t="s">
        <v>163</v>
      </c>
      <c r="J62" s="42">
        <v>42720</v>
      </c>
      <c r="K62" s="42">
        <v>43893</v>
      </c>
      <c r="L62" s="24"/>
      <c r="M62" s="11">
        <f t="shared" ca="1" si="3"/>
        <v>9</v>
      </c>
      <c r="N62" s="11">
        <f t="shared" ca="1" si="4"/>
        <v>7</v>
      </c>
      <c r="O62" s="11">
        <f t="shared" ca="1" si="4"/>
        <v>3</v>
      </c>
      <c r="P62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3887</v>
      </c>
      <c r="Q62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1870</v>
      </c>
      <c r="R62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2008</v>
      </c>
      <c r="S62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9</v>
      </c>
      <c r="T62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868.76300000000015</v>
      </c>
      <c r="U62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710.85</v>
      </c>
      <c r="V62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0.26</v>
      </c>
      <c r="W62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862</v>
      </c>
      <c r="X62" s="13">
        <f>+[4]!Tabla1[[#This Row],[MARCAJES POSITIVOS]]/[4]!Tabla1[[#This Row],[EQUIPAJES MARCADOS  ]]</f>
        <v>0.8184881027584755</v>
      </c>
      <c r="Y62" s="12">
        <f t="shared" si="2"/>
        <v>4749</v>
      </c>
      <c r="Z62" s="14">
        <f>+SUM([4]!Tabla1[[#This Row],[FITO KGR. DECOMISADO]:[ACUI KGR. DECOMISADO]])</f>
        <v>1579.8730000000003</v>
      </c>
      <c r="AA62" s="25">
        <v>0.8231292517006803</v>
      </c>
      <c r="AB62" s="26" t="s">
        <v>255</v>
      </c>
      <c r="AC62" s="70" t="s">
        <v>39</v>
      </c>
      <c r="AD62" s="28" t="s">
        <v>280</v>
      </c>
      <c r="AE62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62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62" s="29"/>
      <c r="AH62" s="29"/>
    </row>
    <row r="63" spans="1:34" ht="114.75" customHeight="1" x14ac:dyDescent="0.25">
      <c r="A63" s="7" t="s">
        <v>33</v>
      </c>
      <c r="B63" s="7" t="s">
        <v>268</v>
      </c>
      <c r="C63" s="8" t="s">
        <v>269</v>
      </c>
      <c r="D63" s="7" t="s">
        <v>281</v>
      </c>
      <c r="E63" s="7" t="s">
        <v>281</v>
      </c>
      <c r="F63" s="7" t="s">
        <v>282</v>
      </c>
      <c r="G63" s="9">
        <v>42174</v>
      </c>
      <c r="H63" s="7" t="s">
        <v>283</v>
      </c>
      <c r="I63" s="7" t="s">
        <v>254</v>
      </c>
      <c r="J63" s="9">
        <v>43017</v>
      </c>
      <c r="K63" s="9">
        <v>43612</v>
      </c>
      <c r="L63" s="10"/>
      <c r="M63" s="11">
        <f t="shared" ca="1" si="3"/>
        <v>8</v>
      </c>
      <c r="N63" s="11">
        <f t="shared" ca="1" si="4"/>
        <v>6</v>
      </c>
      <c r="O63" s="11">
        <f t="shared" ca="1" si="4"/>
        <v>4</v>
      </c>
      <c r="P63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7703</v>
      </c>
      <c r="Q63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3903</v>
      </c>
      <c r="R63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3787</v>
      </c>
      <c r="S63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13</v>
      </c>
      <c r="T63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1328.7799999999997</v>
      </c>
      <c r="U63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1086.7900000000004</v>
      </c>
      <c r="V63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63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1553</v>
      </c>
      <c r="X63" s="13">
        <f>+[4]!Tabla1[[#This Row],[MARCAJES POSITIVOS]]/[4]!Tabla1[[#This Row],[EQUIPAJES MARCADOS  ]]</f>
        <v>0.83221694036300775</v>
      </c>
      <c r="Y63" s="12">
        <f t="shared" si="2"/>
        <v>9256</v>
      </c>
      <c r="Z63" s="14">
        <f>+SUM([4]!Tabla1[[#This Row],[FITO KGR. DECOMISADO]:[ACUI KGR. DECOMISADO]])</f>
        <v>2415.5700000000002</v>
      </c>
      <c r="AA63" s="15">
        <v>0.87920792079207921</v>
      </c>
      <c r="AB63" s="7" t="s">
        <v>39</v>
      </c>
      <c r="AC63" s="70" t="s">
        <v>39</v>
      </c>
      <c r="AD63" s="17" t="s">
        <v>284</v>
      </c>
      <c r="AE63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63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63" s="19"/>
      <c r="AH63" s="19"/>
    </row>
    <row r="64" spans="1:34" ht="114.75" customHeight="1" x14ac:dyDescent="0.25">
      <c r="A64" s="26" t="s">
        <v>33</v>
      </c>
      <c r="B64" s="26" t="s">
        <v>268</v>
      </c>
      <c r="C64" s="8" t="s">
        <v>269</v>
      </c>
      <c r="D64" s="26" t="s">
        <v>285</v>
      </c>
      <c r="E64" s="26" t="s">
        <v>285</v>
      </c>
      <c r="F64" s="26" t="s">
        <v>127</v>
      </c>
      <c r="G64" s="42">
        <v>42385</v>
      </c>
      <c r="H64" s="26" t="s">
        <v>286</v>
      </c>
      <c r="I64" s="26" t="s">
        <v>125</v>
      </c>
      <c r="J64" s="42">
        <v>43234</v>
      </c>
      <c r="K64" s="42">
        <v>43234</v>
      </c>
      <c r="L64" s="24"/>
      <c r="M64" s="11">
        <f t="shared" ca="1" si="3"/>
        <v>7</v>
      </c>
      <c r="N64" s="11">
        <f t="shared" ca="1" si="4"/>
        <v>5</v>
      </c>
      <c r="O64" s="11">
        <f t="shared" ca="1" si="4"/>
        <v>5</v>
      </c>
      <c r="P64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10501</v>
      </c>
      <c r="Q64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4807</v>
      </c>
      <c r="R64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5683</v>
      </c>
      <c r="S64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11</v>
      </c>
      <c r="T64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1509.6399999999996</v>
      </c>
      <c r="U64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1607.29</v>
      </c>
      <c r="V64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10.79</v>
      </c>
      <c r="W64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1935</v>
      </c>
      <c r="X64" s="13">
        <f>+[4]!Tabla1[[#This Row],[MARCAJES POSITIVOS]]/[4]!Tabla1[[#This Row],[EQUIPAJES MARCADOS  ]]</f>
        <v>0.84440334512705051</v>
      </c>
      <c r="Y64" s="12">
        <f t="shared" si="2"/>
        <v>12436</v>
      </c>
      <c r="Z64" s="14">
        <f>+SUM([4]!Tabla1[[#This Row],[FITO KGR. DECOMISADO]:[ACUI KGR. DECOMISADO]])</f>
        <v>3127.7199999999993</v>
      </c>
      <c r="AA64" s="25">
        <v>0.86270022883295194</v>
      </c>
      <c r="AB64" s="26" t="s">
        <v>255</v>
      </c>
      <c r="AC64" s="43" t="s">
        <v>46</v>
      </c>
      <c r="AD64" s="28"/>
      <c r="AE64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64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64" s="29"/>
      <c r="AH64" s="29"/>
    </row>
    <row r="65" spans="1:34" ht="114.75" customHeight="1" x14ac:dyDescent="0.25">
      <c r="A65" s="26" t="s">
        <v>33</v>
      </c>
      <c r="B65" s="7" t="s">
        <v>268</v>
      </c>
      <c r="C65" s="8" t="s">
        <v>269</v>
      </c>
      <c r="D65" s="7" t="s">
        <v>287</v>
      </c>
      <c r="E65" s="7" t="s">
        <v>287</v>
      </c>
      <c r="F65" s="7" t="s">
        <v>288</v>
      </c>
      <c r="G65" s="9">
        <v>42820</v>
      </c>
      <c r="H65" s="7" t="s">
        <v>289</v>
      </c>
      <c r="I65" s="7" t="s">
        <v>290</v>
      </c>
      <c r="J65" s="9">
        <v>43448</v>
      </c>
      <c r="K65" s="9">
        <v>43773</v>
      </c>
      <c r="L65" s="10"/>
      <c r="M65" s="11">
        <f t="shared" ca="1" si="3"/>
        <v>6</v>
      </c>
      <c r="N65" s="11">
        <f t="shared" ca="1" si="4"/>
        <v>5</v>
      </c>
      <c r="O65" s="11">
        <f t="shared" ca="1" si="4"/>
        <v>4</v>
      </c>
      <c r="P65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6266</v>
      </c>
      <c r="Q65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2545</v>
      </c>
      <c r="R65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3660</v>
      </c>
      <c r="S65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61</v>
      </c>
      <c r="T65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950.71999999999991</v>
      </c>
      <c r="U65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1437.232</v>
      </c>
      <c r="V65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6.01</v>
      </c>
      <c r="W65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885</v>
      </c>
      <c r="X65" s="13">
        <f>+[4]!Tabla1[[#This Row],[MARCAJES POSITIVOS]]/[4]!Tabla1[[#This Row],[EQUIPAJES MARCADOS  ]]</f>
        <v>0.87624108516291432</v>
      </c>
      <c r="Y65" s="12">
        <f t="shared" si="2"/>
        <v>7151</v>
      </c>
      <c r="Z65" s="14">
        <f>+SUM([4]!Tabla1[[#This Row],[FITO KGR. DECOMISADO]:[ACUI KGR. DECOMISADO]])</f>
        <v>2393.962</v>
      </c>
      <c r="AA65" s="15">
        <v>0.85483870967741937</v>
      </c>
      <c r="AB65" s="26" t="s">
        <v>255</v>
      </c>
      <c r="AC65" s="43" t="s">
        <v>46</v>
      </c>
      <c r="AD65" s="17"/>
      <c r="AE65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65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65" s="19"/>
      <c r="AH65" s="19"/>
    </row>
    <row r="66" spans="1:34" ht="114.75" customHeight="1" x14ac:dyDescent="0.25">
      <c r="A66" s="26" t="s">
        <v>33</v>
      </c>
      <c r="B66" s="7" t="s">
        <v>268</v>
      </c>
      <c r="C66" s="8" t="s">
        <v>269</v>
      </c>
      <c r="D66" s="7" t="s">
        <v>291</v>
      </c>
      <c r="E66" s="7" t="s">
        <v>291</v>
      </c>
      <c r="F66" s="7" t="s">
        <v>292</v>
      </c>
      <c r="G66" s="9">
        <v>42667</v>
      </c>
      <c r="H66" s="7" t="s">
        <v>293</v>
      </c>
      <c r="I66" s="7" t="s">
        <v>57</v>
      </c>
      <c r="J66" s="9">
        <v>43612</v>
      </c>
      <c r="K66" s="9">
        <v>44515</v>
      </c>
      <c r="L66" s="10"/>
      <c r="M66" s="11">
        <f t="shared" ca="1" si="3"/>
        <v>7</v>
      </c>
      <c r="N66" s="11">
        <f t="shared" ca="1" si="4"/>
        <v>4</v>
      </c>
      <c r="O66" s="11">
        <f t="shared" ca="1" si="4"/>
        <v>2</v>
      </c>
      <c r="P66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11720</v>
      </c>
      <c r="Q66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5592</v>
      </c>
      <c r="R66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5955</v>
      </c>
      <c r="S66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173</v>
      </c>
      <c r="T66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2121.9879999999998</v>
      </c>
      <c r="U66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2110.1640000000007</v>
      </c>
      <c r="V66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5.24</v>
      </c>
      <c r="W66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2381</v>
      </c>
      <c r="X66" s="13">
        <f>+[4]!Tabla1[[#This Row],[MARCAJES POSITIVOS]]/[4]!Tabla1[[#This Row],[EQUIPAJES MARCADOS  ]]</f>
        <v>0.83114672718246929</v>
      </c>
      <c r="Y66" s="12">
        <f t="shared" si="2"/>
        <v>14101</v>
      </c>
      <c r="Z66" s="14">
        <f>+SUM([4]!Tabla1[[#This Row],[FITO KGR. DECOMISADO]:[ACUI KGR. DECOMISADO]])</f>
        <v>4237.3919999999998</v>
      </c>
      <c r="AA66" s="15">
        <v>0.87354409317803661</v>
      </c>
      <c r="AB66" s="26" t="s">
        <v>255</v>
      </c>
      <c r="AC66" s="43" t="s">
        <v>46</v>
      </c>
      <c r="AD66" s="17"/>
      <c r="AE66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66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66" s="19"/>
      <c r="AH66" s="19"/>
    </row>
    <row r="67" spans="1:34" ht="114.75" customHeight="1" x14ac:dyDescent="0.25">
      <c r="A67" s="7" t="s">
        <v>33</v>
      </c>
      <c r="B67" s="26" t="s">
        <v>268</v>
      </c>
      <c r="C67" s="8" t="s">
        <v>269</v>
      </c>
      <c r="D67" s="26" t="s">
        <v>294</v>
      </c>
      <c r="E67" s="26" t="s">
        <v>294</v>
      </c>
      <c r="F67" s="26" t="s">
        <v>75</v>
      </c>
      <c r="G67" s="42">
        <v>42407</v>
      </c>
      <c r="H67" s="26" t="s">
        <v>295</v>
      </c>
      <c r="I67" s="26" t="s">
        <v>38</v>
      </c>
      <c r="J67" s="42">
        <v>43612</v>
      </c>
      <c r="K67" s="42">
        <v>43612</v>
      </c>
      <c r="L67" s="24"/>
      <c r="M67" s="11">
        <f t="shared" ca="1" si="3"/>
        <v>7</v>
      </c>
      <c r="N67" s="11">
        <f t="shared" ca="1" si="4"/>
        <v>4</v>
      </c>
      <c r="O67" s="11">
        <f t="shared" ca="1" si="4"/>
        <v>4</v>
      </c>
      <c r="P67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4540</v>
      </c>
      <c r="Q67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2326</v>
      </c>
      <c r="R67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2214</v>
      </c>
      <c r="S67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67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679.5</v>
      </c>
      <c r="U67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605.25999999999988</v>
      </c>
      <c r="V67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67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688</v>
      </c>
      <c r="X67" s="13">
        <f>+[4]!Tabla1[[#This Row],[MARCAJES POSITIVOS]]/[4]!Tabla1[[#This Row],[EQUIPAJES MARCADOS  ]]</f>
        <v>0.86840091813312925</v>
      </c>
      <c r="Y67" s="12">
        <f t="shared" ref="Y67:Y98" si="5">SUM(W67,P67)</f>
        <v>5228</v>
      </c>
      <c r="Z67" s="14">
        <f>+SUM([4]!Tabla1[[#This Row],[FITO KGR. DECOMISADO]:[ACUI KGR. DECOMISADO]])</f>
        <v>1284.7599999999998</v>
      </c>
      <c r="AA67" s="25">
        <v>0.86096256684491979</v>
      </c>
      <c r="AB67" s="26" t="s">
        <v>255</v>
      </c>
      <c r="AC67" s="43" t="s">
        <v>46</v>
      </c>
      <c r="AD67" s="28"/>
      <c r="AE67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67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67" s="29"/>
      <c r="AH67" s="29"/>
    </row>
    <row r="68" spans="1:34" ht="114.75" customHeight="1" x14ac:dyDescent="0.25">
      <c r="A68" s="26" t="s">
        <v>33</v>
      </c>
      <c r="B68" s="26" t="s">
        <v>268</v>
      </c>
      <c r="C68" s="8" t="s">
        <v>269</v>
      </c>
      <c r="D68" s="26" t="s">
        <v>296</v>
      </c>
      <c r="E68" s="26" t="s">
        <v>296</v>
      </c>
      <c r="F68" s="26" t="s">
        <v>147</v>
      </c>
      <c r="G68" s="42">
        <v>43973</v>
      </c>
      <c r="H68" s="26" t="s">
        <v>297</v>
      </c>
      <c r="I68" s="26" t="s">
        <v>57</v>
      </c>
      <c r="J68" s="42">
        <v>44375</v>
      </c>
      <c r="K68" s="42">
        <v>44375</v>
      </c>
      <c r="L68" s="24"/>
      <c r="M68" s="11">
        <f t="shared" ca="1" si="3"/>
        <v>3</v>
      </c>
      <c r="N68" s="11">
        <f t="shared" ca="1" si="4"/>
        <v>2</v>
      </c>
      <c r="O68" s="11">
        <f t="shared" ca="1" si="4"/>
        <v>2</v>
      </c>
      <c r="P68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8518</v>
      </c>
      <c r="Q68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4218</v>
      </c>
      <c r="R68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4293</v>
      </c>
      <c r="S68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7</v>
      </c>
      <c r="T68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1391.23</v>
      </c>
      <c r="U68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1427.64</v>
      </c>
      <c r="V68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14.060000000000002</v>
      </c>
      <c r="W68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2011</v>
      </c>
      <c r="X68" s="13">
        <f>+[4]!Tabla1[[#This Row],[MARCAJES POSITIVOS]]/[4]!Tabla1[[#This Row],[EQUIPAJES MARCADOS  ]]</f>
        <v>0.80900370405546584</v>
      </c>
      <c r="Y68" s="12">
        <f t="shared" si="5"/>
        <v>10529</v>
      </c>
      <c r="Z68" s="14">
        <f>+SUM([4]!Tabla1[[#This Row],[FITO KGR. DECOMISADO]:[ACUI KGR. DECOMISADO]])</f>
        <v>2832.93</v>
      </c>
      <c r="AA68" s="25">
        <v>0.80403458213256485</v>
      </c>
      <c r="AB68" s="26" t="s">
        <v>255</v>
      </c>
      <c r="AC68" s="43" t="s">
        <v>46</v>
      </c>
      <c r="AD68" s="28"/>
      <c r="AE68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68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68" s="29"/>
      <c r="AH68" s="29"/>
    </row>
    <row r="69" spans="1:34" ht="114.75" customHeight="1" x14ac:dyDescent="0.25">
      <c r="A69" s="7" t="s">
        <v>33</v>
      </c>
      <c r="B69" s="7" t="s">
        <v>268</v>
      </c>
      <c r="C69" s="64" t="s">
        <v>298</v>
      </c>
      <c r="D69" s="7" t="s">
        <v>299</v>
      </c>
      <c r="E69" s="7" t="s">
        <v>299</v>
      </c>
      <c r="F69" s="7" t="s">
        <v>300</v>
      </c>
      <c r="G69" s="9">
        <v>41061</v>
      </c>
      <c r="H69" s="7" t="s">
        <v>301</v>
      </c>
      <c r="I69" s="7" t="s">
        <v>57</v>
      </c>
      <c r="J69" s="9">
        <v>41995</v>
      </c>
      <c r="K69" s="9">
        <v>43586</v>
      </c>
      <c r="L69" s="10"/>
      <c r="M69" s="11">
        <f t="shared" ca="1" si="3"/>
        <v>11</v>
      </c>
      <c r="N69" s="11">
        <f t="shared" ca="1" si="4"/>
        <v>9</v>
      </c>
      <c r="O69" s="11">
        <f t="shared" ca="1" si="4"/>
        <v>4</v>
      </c>
      <c r="P69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4418</v>
      </c>
      <c r="Q69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3477</v>
      </c>
      <c r="R69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938</v>
      </c>
      <c r="S69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3</v>
      </c>
      <c r="T69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1216.43</v>
      </c>
      <c r="U69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402.81999999999994</v>
      </c>
      <c r="V69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69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69" s="13">
        <f>+[4]!Tabla1[[#This Row],[MARCAJES POSITIVOS]]/[4]!Tabla1[[#This Row],[EQUIPAJES MARCADOS  ]]</f>
        <v>1</v>
      </c>
      <c r="Y69" s="12">
        <f t="shared" si="5"/>
        <v>4418</v>
      </c>
      <c r="Z69" s="14">
        <f>+SUM([4]!Tabla1[[#This Row],[FITO KGR. DECOMISADO]:[ACUI KGR. DECOMISADO]])</f>
        <v>1619.25</v>
      </c>
      <c r="AA69" s="15">
        <v>1</v>
      </c>
      <c r="AB69" s="7" t="s">
        <v>46</v>
      </c>
      <c r="AC69" s="16" t="s">
        <v>39</v>
      </c>
      <c r="AD69" s="17" t="s">
        <v>302</v>
      </c>
      <c r="AE69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69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69" s="19"/>
      <c r="AH69" s="19"/>
    </row>
    <row r="70" spans="1:34" ht="114.75" customHeight="1" x14ac:dyDescent="0.25">
      <c r="A70" s="7" t="s">
        <v>33</v>
      </c>
      <c r="B70" s="7" t="s">
        <v>268</v>
      </c>
      <c r="C70" s="64" t="s">
        <v>298</v>
      </c>
      <c r="D70" s="7" t="s">
        <v>303</v>
      </c>
      <c r="E70" s="7" t="s">
        <v>303</v>
      </c>
      <c r="F70" s="7" t="s">
        <v>304</v>
      </c>
      <c r="G70" s="9">
        <v>41791</v>
      </c>
      <c r="H70" s="7" t="s">
        <v>305</v>
      </c>
      <c r="I70" s="7" t="s">
        <v>122</v>
      </c>
      <c r="J70" s="9">
        <v>42198</v>
      </c>
      <c r="K70" s="9">
        <v>43771</v>
      </c>
      <c r="L70" s="10"/>
      <c r="M70" s="11">
        <f t="shared" ca="1" si="3"/>
        <v>9</v>
      </c>
      <c r="N70" s="11">
        <f t="shared" ca="1" si="4"/>
        <v>8</v>
      </c>
      <c r="O70" s="11">
        <f t="shared" ca="1" si="4"/>
        <v>4</v>
      </c>
      <c r="P70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4312</v>
      </c>
      <c r="Q70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3364</v>
      </c>
      <c r="R70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950</v>
      </c>
      <c r="S70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70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1065.7199999999998</v>
      </c>
      <c r="U70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428.74</v>
      </c>
      <c r="V70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70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23</v>
      </c>
      <c r="X70" s="13">
        <f>+[4]!Tabla1[[#This Row],[MARCAJES POSITIVOS]]/[4]!Tabla1[[#This Row],[EQUIPAJES MARCADOS  ]]</f>
        <v>0.99469434832756631</v>
      </c>
      <c r="Y70" s="12">
        <f t="shared" si="5"/>
        <v>4335</v>
      </c>
      <c r="Z70" s="14">
        <f>+SUM([4]!Tabla1[[#This Row],[FITO KGR. DECOMISADO]:[ACUI KGR. DECOMISADO]])</f>
        <v>1494.4599999999998</v>
      </c>
      <c r="AA70" s="15">
        <v>0.99344262295081964</v>
      </c>
      <c r="AB70" s="7" t="s">
        <v>46</v>
      </c>
      <c r="AC70" s="43" t="s">
        <v>46</v>
      </c>
      <c r="AD70" s="17"/>
      <c r="AE70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70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70" s="19"/>
      <c r="AH70" s="19"/>
    </row>
    <row r="71" spans="1:34" ht="114.75" customHeight="1" x14ac:dyDescent="0.25">
      <c r="A71" s="26" t="s">
        <v>33</v>
      </c>
      <c r="B71" s="7" t="s">
        <v>268</v>
      </c>
      <c r="C71" s="64" t="s">
        <v>298</v>
      </c>
      <c r="D71" s="7" t="s">
        <v>306</v>
      </c>
      <c r="E71" s="7" t="s">
        <v>306</v>
      </c>
      <c r="F71" s="7" t="s">
        <v>179</v>
      </c>
      <c r="G71" s="9">
        <v>41640</v>
      </c>
      <c r="H71" s="7" t="s">
        <v>307</v>
      </c>
      <c r="I71" s="7" t="s">
        <v>86</v>
      </c>
      <c r="J71" s="9">
        <v>42723</v>
      </c>
      <c r="K71" s="9">
        <v>42723</v>
      </c>
      <c r="L71" s="10"/>
      <c r="M71" s="11">
        <f t="shared" ca="1" si="3"/>
        <v>9</v>
      </c>
      <c r="N71" s="11">
        <f t="shared" ca="1" si="4"/>
        <v>7</v>
      </c>
      <c r="O71" s="11">
        <f t="shared" ca="1" si="4"/>
        <v>7</v>
      </c>
      <c r="P71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6467</v>
      </c>
      <c r="Q71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5168</v>
      </c>
      <c r="R71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1298</v>
      </c>
      <c r="S71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</v>
      </c>
      <c r="T71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1578.93</v>
      </c>
      <c r="U71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522.12</v>
      </c>
      <c r="V71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0.35</v>
      </c>
      <c r="W71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43</v>
      </c>
      <c r="X71" s="13">
        <f>+[4]!Tabla1[[#This Row],[MARCAJES POSITIVOS]]/[4]!Tabla1[[#This Row],[EQUIPAJES MARCADOS  ]]</f>
        <v>0.99339477726574499</v>
      </c>
      <c r="Y71" s="12">
        <f t="shared" si="5"/>
        <v>6510</v>
      </c>
      <c r="Z71" s="14">
        <f>+SUM([4]!Tabla1[[#This Row],[FITO KGR. DECOMISADO]:[ACUI KGR. DECOMISADO]])</f>
        <v>2101.4</v>
      </c>
      <c r="AA71" s="15">
        <v>0.9906890130353817</v>
      </c>
      <c r="AB71" s="7" t="s">
        <v>46</v>
      </c>
      <c r="AC71" s="43" t="s">
        <v>46</v>
      </c>
      <c r="AD71" s="17"/>
      <c r="AE71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71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71" s="19"/>
      <c r="AH71" s="19"/>
    </row>
    <row r="72" spans="1:34" ht="114.75" customHeight="1" x14ac:dyDescent="0.25">
      <c r="A72" s="7" t="s">
        <v>33</v>
      </c>
      <c r="B72" s="7" t="s">
        <v>268</v>
      </c>
      <c r="C72" s="64" t="s">
        <v>298</v>
      </c>
      <c r="D72" s="7" t="s">
        <v>308</v>
      </c>
      <c r="E72" s="7" t="s">
        <v>308</v>
      </c>
      <c r="F72" s="7" t="s">
        <v>78</v>
      </c>
      <c r="G72" s="9">
        <v>43834</v>
      </c>
      <c r="H72" s="7" t="s">
        <v>309</v>
      </c>
      <c r="I72" s="7" t="s">
        <v>163</v>
      </c>
      <c r="J72" s="9">
        <v>44373</v>
      </c>
      <c r="K72" s="9">
        <v>44373</v>
      </c>
      <c r="L72" s="10"/>
      <c r="M72" s="11">
        <f t="shared" ca="1" si="3"/>
        <v>3</v>
      </c>
      <c r="N72" s="11">
        <f t="shared" ca="1" si="4"/>
        <v>2</v>
      </c>
      <c r="O72" s="11">
        <f t="shared" ca="1" si="4"/>
        <v>2</v>
      </c>
      <c r="P72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5793</v>
      </c>
      <c r="Q72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4038</v>
      </c>
      <c r="R72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1755</v>
      </c>
      <c r="S72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72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1499.74</v>
      </c>
      <c r="U72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746.40999999999985</v>
      </c>
      <c r="V72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72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5</v>
      </c>
      <c r="X72" s="13">
        <f>+[4]!Tabla1[[#This Row],[MARCAJES POSITIVOS]]/[4]!Tabla1[[#This Row],[EQUIPAJES MARCADOS  ]]</f>
        <v>0.99913763366678165</v>
      </c>
      <c r="Y72" s="12">
        <f t="shared" si="5"/>
        <v>5798</v>
      </c>
      <c r="Z72" s="14">
        <f>+SUM([4]!Tabla1[[#This Row],[FITO KGR. DECOMISADO]:[ACUI KGR. DECOMISADO]])</f>
        <v>2246.1499999999996</v>
      </c>
      <c r="AA72" s="15">
        <v>1</v>
      </c>
      <c r="AB72" s="7" t="s">
        <v>46</v>
      </c>
      <c r="AC72" s="43" t="s">
        <v>46</v>
      </c>
      <c r="AD72" s="17"/>
      <c r="AE72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72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72" s="19"/>
      <c r="AH72" s="19"/>
    </row>
    <row r="73" spans="1:34" ht="114.75" customHeight="1" x14ac:dyDescent="0.25">
      <c r="A73" s="26" t="s">
        <v>33</v>
      </c>
      <c r="B73" s="7" t="s">
        <v>268</v>
      </c>
      <c r="C73" s="64" t="s">
        <v>298</v>
      </c>
      <c r="D73" s="7" t="s">
        <v>310</v>
      </c>
      <c r="E73" s="7" t="s">
        <v>310</v>
      </c>
      <c r="F73" s="7" t="s">
        <v>147</v>
      </c>
      <c r="G73" s="9">
        <v>43724</v>
      </c>
      <c r="H73" s="7" t="s">
        <v>311</v>
      </c>
      <c r="I73" s="7" t="s">
        <v>57</v>
      </c>
      <c r="J73" s="9">
        <v>44403</v>
      </c>
      <c r="K73" s="9">
        <v>44403</v>
      </c>
      <c r="L73" s="10"/>
      <c r="M73" s="11">
        <f t="shared" ca="1" si="3"/>
        <v>4</v>
      </c>
      <c r="N73" s="11">
        <f t="shared" ca="1" si="4"/>
        <v>2</v>
      </c>
      <c r="O73" s="11">
        <f t="shared" ca="1" si="4"/>
        <v>2</v>
      </c>
      <c r="P73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6307</v>
      </c>
      <c r="Q73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5053</v>
      </c>
      <c r="R73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1320</v>
      </c>
      <c r="S73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73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1726.8999999999996</v>
      </c>
      <c r="U73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502.34999999999997</v>
      </c>
      <c r="V73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73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207</v>
      </c>
      <c r="X73" s="13">
        <f>+[4]!Tabla1[[#This Row],[MARCAJES POSITIVOS]]/[4]!Tabla1[[#This Row],[EQUIPAJES MARCADOS  ]]</f>
        <v>0.96822229045133557</v>
      </c>
      <c r="Y73" s="12">
        <f t="shared" si="5"/>
        <v>6514</v>
      </c>
      <c r="Z73" s="14">
        <f>+SUM([4]!Tabla1[[#This Row],[FITO KGR. DECOMISADO]:[ACUI KGR. DECOMISADO]])</f>
        <v>2229.2499999999995</v>
      </c>
      <c r="AA73" s="15">
        <v>0.96460176991150437</v>
      </c>
      <c r="AB73" s="7" t="s">
        <v>39</v>
      </c>
      <c r="AC73" s="43" t="s">
        <v>46</v>
      </c>
      <c r="AD73" s="17"/>
      <c r="AE73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73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73" s="19"/>
      <c r="AH73" s="19"/>
    </row>
    <row r="74" spans="1:34" ht="114.75" customHeight="1" x14ac:dyDescent="0.25">
      <c r="A74" s="64" t="s">
        <v>33</v>
      </c>
      <c r="B74" s="64" t="s">
        <v>268</v>
      </c>
      <c r="C74" s="64" t="s">
        <v>298</v>
      </c>
      <c r="D74" s="64" t="s">
        <v>312</v>
      </c>
      <c r="E74" s="59"/>
      <c r="F74" s="34" t="s">
        <v>161</v>
      </c>
      <c r="G74" s="33">
        <v>42782</v>
      </c>
      <c r="H74" s="34" t="s">
        <v>313</v>
      </c>
      <c r="I74" s="34" t="s">
        <v>254</v>
      </c>
      <c r="J74" s="33">
        <v>43234</v>
      </c>
      <c r="K74" s="33">
        <v>44669</v>
      </c>
      <c r="L74" s="48"/>
      <c r="M74" s="11">
        <f t="shared" ca="1" si="3"/>
        <v>6</v>
      </c>
      <c r="N74" s="11">
        <f t="shared" ca="1" si="4"/>
        <v>5</v>
      </c>
      <c r="O74" s="11">
        <f t="shared" ca="1" si="4"/>
        <v>1</v>
      </c>
      <c r="P74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3402</v>
      </c>
      <c r="Q74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2750</v>
      </c>
      <c r="R74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652</v>
      </c>
      <c r="S74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74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977.80999999999983</v>
      </c>
      <c r="U74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230.20000000000002</v>
      </c>
      <c r="V74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74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43</v>
      </c>
      <c r="X74" s="13">
        <f>+[4]!Tabla1[[#This Row],[MARCAJES POSITIVOS]]/[4]!Tabla1[[#This Row],[EQUIPAJES MARCADOS  ]]</f>
        <v>0.98751814223512335</v>
      </c>
      <c r="Y74" s="12">
        <f t="shared" si="5"/>
        <v>3445</v>
      </c>
      <c r="Z74" s="14">
        <f>+SUM([4]!Tabla1[[#This Row],[FITO KGR. DECOMISADO]:[ACUI KGR. DECOMISADO]])</f>
        <v>1208.0099999999998</v>
      </c>
      <c r="AA74" s="36"/>
      <c r="AB74" s="36" t="s">
        <v>46</v>
      </c>
      <c r="AC74" s="43" t="s">
        <v>46</v>
      </c>
      <c r="AD74" s="37"/>
      <c r="AE74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74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74" s="29"/>
      <c r="AH74" s="29"/>
    </row>
    <row r="75" spans="1:34" s="57" customFormat="1" ht="114.75" customHeight="1" x14ac:dyDescent="0.25">
      <c r="A75" s="7" t="s">
        <v>33</v>
      </c>
      <c r="B75" s="26" t="s">
        <v>268</v>
      </c>
      <c r="C75" s="8" t="s">
        <v>314</v>
      </c>
      <c r="D75" s="72" t="s">
        <v>160</v>
      </c>
      <c r="E75" s="26" t="s">
        <v>160</v>
      </c>
      <c r="F75" s="26" t="s">
        <v>315</v>
      </c>
      <c r="G75" s="42">
        <v>41882</v>
      </c>
      <c r="H75" s="26" t="s">
        <v>162</v>
      </c>
      <c r="I75" s="26" t="s">
        <v>163</v>
      </c>
      <c r="J75" s="42">
        <v>42723</v>
      </c>
      <c r="K75" s="42">
        <v>44067</v>
      </c>
      <c r="L75" s="24"/>
      <c r="M75" s="11">
        <f t="shared" ca="1" si="3"/>
        <v>9</v>
      </c>
      <c r="N75" s="11">
        <f t="shared" ca="1" si="4"/>
        <v>7</v>
      </c>
      <c r="O75" s="11">
        <f t="shared" ca="1" si="4"/>
        <v>3</v>
      </c>
      <c r="P75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0</v>
      </c>
      <c r="Q75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0</v>
      </c>
      <c r="R75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0</v>
      </c>
      <c r="S75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75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0</v>
      </c>
      <c r="U75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0</v>
      </c>
      <c r="V75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75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75" s="13" t="e">
        <f>+[4]!Tabla1[[#This Row],[MARCAJES POSITIVOS]]/[4]!Tabla1[[#This Row],[EQUIPAJES MARCADOS  ]]</f>
        <v>#DIV/0!</v>
      </c>
      <c r="Y75" s="12">
        <f t="shared" si="5"/>
        <v>0</v>
      </c>
      <c r="Z75" s="14">
        <f>+SUM([4]!Tabla1[[#This Row],[FITO KGR. DECOMISADO]:[ACUI KGR. DECOMISADO]])</f>
        <v>0</v>
      </c>
      <c r="AA75" s="25">
        <v>0</v>
      </c>
      <c r="AB75" s="26" t="s">
        <v>46</v>
      </c>
      <c r="AC75" s="73"/>
      <c r="AD75" s="28" t="s">
        <v>316</v>
      </c>
      <c r="AE75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75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75" s="29"/>
      <c r="AH75" s="29"/>
    </row>
    <row r="76" spans="1:34" ht="114.75" customHeight="1" x14ac:dyDescent="0.25">
      <c r="A76" s="26" t="s">
        <v>33</v>
      </c>
      <c r="B76" s="26" t="s">
        <v>268</v>
      </c>
      <c r="C76" s="8" t="s">
        <v>314</v>
      </c>
      <c r="D76" s="26" t="s">
        <v>317</v>
      </c>
      <c r="E76" s="26" t="s">
        <v>317</v>
      </c>
      <c r="F76" s="26" t="s">
        <v>241</v>
      </c>
      <c r="G76" s="42">
        <v>42923</v>
      </c>
      <c r="H76" s="26" t="s">
        <v>318</v>
      </c>
      <c r="I76" s="26" t="s">
        <v>57</v>
      </c>
      <c r="J76" s="42">
        <v>44067</v>
      </c>
      <c r="K76" s="42">
        <v>44531</v>
      </c>
      <c r="L76" s="24"/>
      <c r="M76" s="11">
        <f t="shared" ca="1" si="3"/>
        <v>6</v>
      </c>
      <c r="N76" s="11">
        <f t="shared" ca="1" si="4"/>
        <v>3</v>
      </c>
      <c r="O76" s="11">
        <f t="shared" ca="1" si="4"/>
        <v>2</v>
      </c>
      <c r="P76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200</v>
      </c>
      <c r="Q76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116</v>
      </c>
      <c r="R76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84</v>
      </c>
      <c r="S76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76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137.9</v>
      </c>
      <c r="U76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70.500000000000014</v>
      </c>
      <c r="V76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76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76" s="13">
        <f>+[4]!Tabla1[[#This Row],[MARCAJES POSITIVOS]]/[4]!Tabla1[[#This Row],[EQUIPAJES MARCADOS  ]]</f>
        <v>1</v>
      </c>
      <c r="Y76" s="12">
        <f t="shared" si="5"/>
        <v>200</v>
      </c>
      <c r="Z76" s="14">
        <f>+SUM([4]!Tabla1[[#This Row],[FITO KGR. DECOMISADO]:[ACUI KGR. DECOMISADO]])</f>
        <v>208.40000000000003</v>
      </c>
      <c r="AA76" s="25">
        <v>1</v>
      </c>
      <c r="AB76" s="26" t="s">
        <v>46</v>
      </c>
      <c r="AC76" s="43" t="s">
        <v>46</v>
      </c>
      <c r="AD76" s="28"/>
      <c r="AE76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76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76" s="29"/>
      <c r="AH76" s="29"/>
    </row>
    <row r="77" spans="1:34" ht="114.75" customHeight="1" x14ac:dyDescent="0.25">
      <c r="A77" s="7" t="s">
        <v>33</v>
      </c>
      <c r="B77" s="26" t="s">
        <v>319</v>
      </c>
      <c r="C77" s="40" t="s">
        <v>319</v>
      </c>
      <c r="D77" s="26" t="s">
        <v>320</v>
      </c>
      <c r="E77" s="26" t="s">
        <v>320</v>
      </c>
      <c r="F77" s="26" t="s">
        <v>321</v>
      </c>
      <c r="G77" s="42">
        <v>42869</v>
      </c>
      <c r="H77" s="26" t="s">
        <v>322</v>
      </c>
      <c r="I77" s="26" t="s">
        <v>125</v>
      </c>
      <c r="J77" s="42">
        <v>43458</v>
      </c>
      <c r="K77" s="42">
        <v>44088</v>
      </c>
      <c r="L77" s="24"/>
      <c r="M77" s="11">
        <f t="shared" ref="M77:M98" ca="1" si="6">+(YEAR(TODAY())-YEAR(G77))</f>
        <v>6</v>
      </c>
      <c r="N77" s="11">
        <f t="shared" ca="1" si="4"/>
        <v>5</v>
      </c>
      <c r="O77" s="11">
        <f t="shared" ca="1" si="4"/>
        <v>3</v>
      </c>
      <c r="P77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743</v>
      </c>
      <c r="Q77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392</v>
      </c>
      <c r="R77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351</v>
      </c>
      <c r="S77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77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67.046000000000006</v>
      </c>
      <c r="U77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135.34799999999998</v>
      </c>
      <c r="V77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77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33</v>
      </c>
      <c r="X77" s="13">
        <f>+[4]!Tabla1[[#This Row],[MARCAJES POSITIVOS]]/[4]!Tabla1[[#This Row],[EQUIPAJES MARCADOS  ]]</f>
        <v>0.95747422680412375</v>
      </c>
      <c r="Y77" s="12">
        <f t="shared" si="5"/>
        <v>776</v>
      </c>
      <c r="Z77" s="14">
        <f>+SUM([4]!Tabla1[[#This Row],[FITO KGR. DECOMISADO]:[ACUI KGR. DECOMISADO]])</f>
        <v>202.39400000000001</v>
      </c>
      <c r="AA77" s="25">
        <v>0.95</v>
      </c>
      <c r="AB77" s="26" t="s">
        <v>46</v>
      </c>
      <c r="AC77" s="43" t="s">
        <v>46</v>
      </c>
      <c r="AD77" s="28"/>
      <c r="AE77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77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77" s="29"/>
      <c r="AH77" s="29"/>
    </row>
    <row r="78" spans="1:34" ht="114.75" customHeight="1" x14ac:dyDescent="0.25">
      <c r="A78" s="26" t="s">
        <v>33</v>
      </c>
      <c r="B78" s="7" t="s">
        <v>323</v>
      </c>
      <c r="C78" s="8" t="s">
        <v>323</v>
      </c>
      <c r="D78" s="7" t="s">
        <v>324</v>
      </c>
      <c r="E78" s="7" t="s">
        <v>324</v>
      </c>
      <c r="F78" s="7" t="s">
        <v>325</v>
      </c>
      <c r="G78" s="9">
        <v>41881</v>
      </c>
      <c r="H78" s="7" t="s">
        <v>326</v>
      </c>
      <c r="I78" s="7" t="s">
        <v>91</v>
      </c>
      <c r="J78" s="9">
        <v>42723</v>
      </c>
      <c r="K78" s="9">
        <v>42884</v>
      </c>
      <c r="L78" s="10"/>
      <c r="M78" s="11">
        <f t="shared" ca="1" si="6"/>
        <v>9</v>
      </c>
      <c r="N78" s="11">
        <f t="shared" ca="1" si="4"/>
        <v>7</v>
      </c>
      <c r="O78" s="11">
        <f t="shared" ca="1" si="4"/>
        <v>6</v>
      </c>
      <c r="P78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457</v>
      </c>
      <c r="Q78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221</v>
      </c>
      <c r="R78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234</v>
      </c>
      <c r="S78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78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142.21199999999999</v>
      </c>
      <c r="U78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166.15700000000004</v>
      </c>
      <c r="V78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6.73</v>
      </c>
      <c r="W78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78" s="13">
        <f>+[4]!Tabla1[[#This Row],[MARCAJES POSITIVOS]]/[4]!Tabla1[[#This Row],[EQUIPAJES MARCADOS  ]]</f>
        <v>1</v>
      </c>
      <c r="Y78" s="12">
        <f t="shared" si="5"/>
        <v>457</v>
      </c>
      <c r="Z78" s="14">
        <f>+SUM([4]!Tabla1[[#This Row],[FITO KGR. DECOMISADO]:[ACUI KGR. DECOMISADO]])</f>
        <v>315.09900000000005</v>
      </c>
      <c r="AA78" s="15">
        <v>1</v>
      </c>
      <c r="AB78" s="26" t="s">
        <v>255</v>
      </c>
      <c r="AC78" s="43" t="s">
        <v>46</v>
      </c>
      <c r="AD78" s="17" t="s">
        <v>327</v>
      </c>
      <c r="AE78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78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78" s="19"/>
      <c r="AH78" s="19"/>
    </row>
    <row r="79" spans="1:34" ht="114.75" customHeight="1" x14ac:dyDescent="0.25">
      <c r="A79" s="7" t="s">
        <v>33</v>
      </c>
      <c r="B79" s="26" t="s">
        <v>328</v>
      </c>
      <c r="C79" s="40" t="s">
        <v>329</v>
      </c>
      <c r="D79" s="26" t="s">
        <v>330</v>
      </c>
      <c r="E79" s="26" t="s">
        <v>330</v>
      </c>
      <c r="F79" s="26" t="s">
        <v>198</v>
      </c>
      <c r="G79" s="42">
        <v>42380</v>
      </c>
      <c r="H79" s="26" t="s">
        <v>331</v>
      </c>
      <c r="I79" s="26" t="s">
        <v>214</v>
      </c>
      <c r="J79" s="42">
        <v>42884</v>
      </c>
      <c r="K79" s="42">
        <v>42884</v>
      </c>
      <c r="L79" s="24"/>
      <c r="M79" s="11">
        <f t="shared" ca="1" si="6"/>
        <v>7</v>
      </c>
      <c r="N79" s="11">
        <f t="shared" ca="1" si="4"/>
        <v>6</v>
      </c>
      <c r="O79" s="11">
        <f t="shared" ca="1" si="4"/>
        <v>6</v>
      </c>
      <c r="P79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1007</v>
      </c>
      <c r="Q79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412</v>
      </c>
      <c r="R79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523</v>
      </c>
      <c r="S79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</v>
      </c>
      <c r="T79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203.59999999999997</v>
      </c>
      <c r="U79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221.51999999999998</v>
      </c>
      <c r="V79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3</v>
      </c>
      <c r="W79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317</v>
      </c>
      <c r="X79" s="13">
        <f>+[4]!Tabla1[[#This Row],[MARCAJES POSITIVOS]]/[4]!Tabla1[[#This Row],[EQUIPAJES MARCADOS  ]]</f>
        <v>0.76057401812688818</v>
      </c>
      <c r="Y79" s="12">
        <f t="shared" si="5"/>
        <v>1324</v>
      </c>
      <c r="Z79" s="14">
        <f>+SUM([4]!Tabla1[[#This Row],[FITO KGR. DECOMISADO]:[ACUI KGR. DECOMISADO]])</f>
        <v>428.11999999999995</v>
      </c>
      <c r="AA79" s="25">
        <v>0.69306930693069302</v>
      </c>
      <c r="AB79" s="26" t="s">
        <v>255</v>
      </c>
      <c r="AC79" s="43" t="s">
        <v>46</v>
      </c>
      <c r="AD79" s="28"/>
      <c r="AE79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79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79" s="29"/>
      <c r="AH79" s="29"/>
    </row>
    <row r="80" spans="1:34" ht="114.75" customHeight="1" x14ac:dyDescent="0.25">
      <c r="A80" s="26" t="s">
        <v>33</v>
      </c>
      <c r="B80" s="7" t="s">
        <v>332</v>
      </c>
      <c r="C80" s="8" t="s">
        <v>333</v>
      </c>
      <c r="D80" s="7" t="s">
        <v>334</v>
      </c>
      <c r="E80" s="7" t="s">
        <v>334</v>
      </c>
      <c r="F80" s="7" t="s">
        <v>335</v>
      </c>
      <c r="G80" s="9">
        <v>41456</v>
      </c>
      <c r="H80" s="7" t="s">
        <v>336</v>
      </c>
      <c r="I80" s="7" t="s">
        <v>57</v>
      </c>
      <c r="J80" s="9">
        <v>42282</v>
      </c>
      <c r="K80" s="9">
        <v>43458</v>
      </c>
      <c r="L80" s="10"/>
      <c r="M80" s="11">
        <f t="shared" ca="1" si="6"/>
        <v>10</v>
      </c>
      <c r="N80" s="11">
        <f t="shared" ca="1" si="4"/>
        <v>8</v>
      </c>
      <c r="O80" s="11">
        <f t="shared" ca="1" si="4"/>
        <v>5</v>
      </c>
      <c r="P80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2698</v>
      </c>
      <c r="Q80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407</v>
      </c>
      <c r="R80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2288</v>
      </c>
      <c r="S80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3</v>
      </c>
      <c r="T80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2444.42</v>
      </c>
      <c r="U80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1011.9</v>
      </c>
      <c r="V80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80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80" s="13">
        <f>+[4]!Tabla1[[#This Row],[MARCAJES POSITIVOS]]/[4]!Tabla1[[#This Row],[EQUIPAJES MARCADOS  ]]</f>
        <v>1</v>
      </c>
      <c r="Y80" s="12">
        <f t="shared" si="5"/>
        <v>2698</v>
      </c>
      <c r="Z80" s="14">
        <f>+SUM([4]!Tabla1[[#This Row],[FITO KGR. DECOMISADO]:[ACUI KGR. DECOMISADO]])</f>
        <v>3456.32</v>
      </c>
      <c r="AA80" s="15">
        <v>1</v>
      </c>
      <c r="AB80" s="7" t="s">
        <v>46</v>
      </c>
      <c r="AC80" s="43" t="s">
        <v>46</v>
      </c>
      <c r="AD80" s="17" t="s">
        <v>92</v>
      </c>
      <c r="AE80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80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80" s="19"/>
      <c r="AH80" s="19"/>
    </row>
    <row r="81" spans="1:34" ht="114.75" customHeight="1" x14ac:dyDescent="0.25">
      <c r="A81" s="7" t="s">
        <v>33</v>
      </c>
      <c r="B81" s="7" t="s">
        <v>332</v>
      </c>
      <c r="C81" s="8" t="s">
        <v>333</v>
      </c>
      <c r="D81" s="7" t="s">
        <v>337</v>
      </c>
      <c r="E81" s="7" t="s">
        <v>337</v>
      </c>
      <c r="F81" s="7" t="s">
        <v>198</v>
      </c>
      <c r="G81" s="9">
        <v>42380</v>
      </c>
      <c r="H81" s="7" t="s">
        <v>338</v>
      </c>
      <c r="I81" s="7" t="s">
        <v>214</v>
      </c>
      <c r="J81" s="9">
        <v>42884</v>
      </c>
      <c r="K81" s="9">
        <v>42884</v>
      </c>
      <c r="L81" s="10"/>
      <c r="M81" s="11">
        <f t="shared" ca="1" si="6"/>
        <v>7</v>
      </c>
      <c r="N81" s="11">
        <f t="shared" ca="1" si="4"/>
        <v>6</v>
      </c>
      <c r="O81" s="11">
        <f t="shared" ca="1" si="4"/>
        <v>6</v>
      </c>
      <c r="P81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188</v>
      </c>
      <c r="Q81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142</v>
      </c>
      <c r="R81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46</v>
      </c>
      <c r="S81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81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1685.7600000000002</v>
      </c>
      <c r="U81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469.5</v>
      </c>
      <c r="V81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81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81" s="13">
        <f>+[4]!Tabla1[[#This Row],[MARCAJES POSITIVOS]]/[4]!Tabla1[[#This Row],[EQUIPAJES MARCADOS  ]]</f>
        <v>1</v>
      </c>
      <c r="Y81" s="12">
        <f t="shared" si="5"/>
        <v>188</v>
      </c>
      <c r="Z81" s="14">
        <f>+SUM([4]!Tabla1[[#This Row],[FITO KGR. DECOMISADO]:[ACUI KGR. DECOMISADO]])</f>
        <v>2155.2600000000002</v>
      </c>
      <c r="AA81" s="15">
        <v>1</v>
      </c>
      <c r="AB81" s="7" t="s">
        <v>46</v>
      </c>
      <c r="AC81" s="16" t="s">
        <v>39</v>
      </c>
      <c r="AD81" s="17" t="s">
        <v>339</v>
      </c>
      <c r="AE81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81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81" s="19"/>
      <c r="AH81" s="19"/>
    </row>
    <row r="82" spans="1:34" ht="114.75" customHeight="1" x14ac:dyDescent="0.25">
      <c r="A82" s="26" t="s">
        <v>33</v>
      </c>
      <c r="B82" s="7" t="s">
        <v>340</v>
      </c>
      <c r="C82" s="8" t="s">
        <v>341</v>
      </c>
      <c r="D82" s="7" t="s">
        <v>342</v>
      </c>
      <c r="E82" s="7" t="s">
        <v>342</v>
      </c>
      <c r="F82" s="7" t="s">
        <v>127</v>
      </c>
      <c r="G82" s="9">
        <v>41805</v>
      </c>
      <c r="H82" s="7" t="s">
        <v>343</v>
      </c>
      <c r="I82" s="7" t="s">
        <v>214</v>
      </c>
      <c r="J82" s="9">
        <v>43234</v>
      </c>
      <c r="K82" s="9">
        <v>43234</v>
      </c>
      <c r="L82" s="10"/>
      <c r="M82" s="11">
        <f t="shared" ca="1" si="6"/>
        <v>9</v>
      </c>
      <c r="N82" s="11">
        <f t="shared" ca="1" si="4"/>
        <v>5</v>
      </c>
      <c r="O82" s="11">
        <f t="shared" ca="1" si="4"/>
        <v>5</v>
      </c>
      <c r="P82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206</v>
      </c>
      <c r="Q82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126</v>
      </c>
      <c r="R82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79</v>
      </c>
      <c r="S82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1</v>
      </c>
      <c r="T82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46.65</v>
      </c>
      <c r="U82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48.5</v>
      </c>
      <c r="V82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82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32</v>
      </c>
      <c r="X82" s="13">
        <f>+[4]!Tabla1[[#This Row],[MARCAJES POSITIVOS]]/[4]!Tabla1[[#This Row],[EQUIPAJES MARCADOS  ]]</f>
        <v>0.86554621848739499</v>
      </c>
      <c r="Y82" s="12">
        <f t="shared" si="5"/>
        <v>238</v>
      </c>
      <c r="Z82" s="14">
        <f>+SUM([4]!Tabla1[[#This Row],[FITO KGR. DECOMISADO]:[ACUI KGR. DECOMISADO]])</f>
        <v>95.15</v>
      </c>
      <c r="AA82" s="15">
        <v>1</v>
      </c>
      <c r="AB82" s="7" t="s">
        <v>116</v>
      </c>
      <c r="AC82" s="16" t="s">
        <v>39</v>
      </c>
      <c r="AD82" s="17" t="s">
        <v>344</v>
      </c>
      <c r="AE82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82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82" s="19"/>
      <c r="AH82" s="19"/>
    </row>
    <row r="83" spans="1:34" ht="114.75" customHeight="1" x14ac:dyDescent="0.25">
      <c r="A83" s="7" t="s">
        <v>33</v>
      </c>
      <c r="B83" s="7" t="s">
        <v>345</v>
      </c>
      <c r="C83" s="64" t="s">
        <v>346</v>
      </c>
      <c r="D83" s="7" t="s">
        <v>347</v>
      </c>
      <c r="E83" s="7" t="s">
        <v>347</v>
      </c>
      <c r="F83" s="7" t="s">
        <v>173</v>
      </c>
      <c r="G83" s="9">
        <v>41447</v>
      </c>
      <c r="H83" s="7" t="s">
        <v>348</v>
      </c>
      <c r="I83" s="7" t="s">
        <v>91</v>
      </c>
      <c r="J83" s="9">
        <v>42646</v>
      </c>
      <c r="K83" s="9">
        <v>42646</v>
      </c>
      <c r="L83" s="10"/>
      <c r="M83" s="11">
        <f t="shared" ca="1" si="6"/>
        <v>10</v>
      </c>
      <c r="N83" s="11">
        <f t="shared" ca="1" si="4"/>
        <v>7</v>
      </c>
      <c r="O83" s="11">
        <f t="shared" ca="1" si="4"/>
        <v>7</v>
      </c>
      <c r="P83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1427</v>
      </c>
      <c r="Q83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727</v>
      </c>
      <c r="R83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700</v>
      </c>
      <c r="S83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83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203.34799999999998</v>
      </c>
      <c r="U83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221.67899999999997</v>
      </c>
      <c r="V83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83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282</v>
      </c>
      <c r="X83" s="13">
        <f>+[4]!Tabla1[[#This Row],[MARCAJES POSITIVOS]]/[4]!Tabla1[[#This Row],[EQUIPAJES MARCADOS  ]]</f>
        <v>0.83499122293739025</v>
      </c>
      <c r="Y83" s="12">
        <f t="shared" si="5"/>
        <v>1709</v>
      </c>
      <c r="Z83" s="14">
        <f>+SUM([4]!Tabla1[[#This Row],[FITO KGR. DECOMISADO]:[ACUI KGR. DECOMISADO]])</f>
        <v>425.02699999999993</v>
      </c>
      <c r="AA83" s="15">
        <v>0.84967320261437906</v>
      </c>
      <c r="AB83" s="7" t="s">
        <v>39</v>
      </c>
      <c r="AC83" s="16" t="s">
        <v>39</v>
      </c>
      <c r="AD83" s="17" t="s">
        <v>87</v>
      </c>
      <c r="AE83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83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83" s="19"/>
      <c r="AH83" s="19"/>
    </row>
    <row r="84" spans="1:34" ht="114.75" customHeight="1" x14ac:dyDescent="0.25">
      <c r="A84" s="26" t="s">
        <v>33</v>
      </c>
      <c r="B84" s="7" t="s">
        <v>345</v>
      </c>
      <c r="C84" s="64" t="s">
        <v>346</v>
      </c>
      <c r="D84" s="7" t="s">
        <v>349</v>
      </c>
      <c r="E84" s="7" t="s">
        <v>349</v>
      </c>
      <c r="F84" s="7" t="s">
        <v>350</v>
      </c>
      <c r="G84" s="9">
        <v>42289</v>
      </c>
      <c r="H84" s="7" t="s">
        <v>351</v>
      </c>
      <c r="I84" s="7" t="s">
        <v>125</v>
      </c>
      <c r="J84" s="9">
        <v>42884</v>
      </c>
      <c r="K84" s="9">
        <v>43612</v>
      </c>
      <c r="L84" s="10"/>
      <c r="M84" s="11">
        <f t="shared" ca="1" si="6"/>
        <v>8</v>
      </c>
      <c r="N84" s="11">
        <f t="shared" ca="1" si="4"/>
        <v>6</v>
      </c>
      <c r="O84" s="11">
        <f t="shared" ca="1" si="4"/>
        <v>4</v>
      </c>
      <c r="P84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1449</v>
      </c>
      <c r="Q84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784</v>
      </c>
      <c r="R84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645</v>
      </c>
      <c r="S84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25</v>
      </c>
      <c r="T84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465.18499999999995</v>
      </c>
      <c r="U84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240.30300000000003</v>
      </c>
      <c r="V84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84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121</v>
      </c>
      <c r="X84" s="13">
        <f>+[4]!Tabla1[[#This Row],[MARCAJES POSITIVOS]]/[4]!Tabla1[[#This Row],[EQUIPAJES MARCADOS  ]]</f>
        <v>0.9229299363057325</v>
      </c>
      <c r="Y84" s="12">
        <f t="shared" si="5"/>
        <v>1570</v>
      </c>
      <c r="Z84" s="14">
        <f>+SUM([4]!Tabla1[[#This Row],[FITO KGR. DECOMISADO]:[ACUI KGR. DECOMISADO]])</f>
        <v>705.48799999999994</v>
      </c>
      <c r="AA84" s="15">
        <v>0.95744680851063835</v>
      </c>
      <c r="AB84" s="7" t="s">
        <v>46</v>
      </c>
      <c r="AC84" s="16" t="s">
        <v>39</v>
      </c>
      <c r="AD84" s="17" t="s">
        <v>284</v>
      </c>
      <c r="AE84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ARTICULO RELIGIOSO arrozARTICULO RELIGIOSO CON LARVAS</v>
      </c>
      <c r="AF84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>Megaselia scalarisMegaselia scalaris</v>
      </c>
      <c r="AG84" s="19"/>
      <c r="AH84" s="19"/>
    </row>
    <row r="85" spans="1:34" ht="114.75" customHeight="1" x14ac:dyDescent="0.25">
      <c r="A85" s="26" t="s">
        <v>352</v>
      </c>
      <c r="B85" s="7" t="s">
        <v>353</v>
      </c>
      <c r="C85" s="64" t="s">
        <v>354</v>
      </c>
      <c r="D85" s="7" t="s">
        <v>355</v>
      </c>
      <c r="E85" s="7" t="s">
        <v>355</v>
      </c>
      <c r="F85" s="7" t="s">
        <v>241</v>
      </c>
      <c r="G85" s="9">
        <v>43252</v>
      </c>
      <c r="H85" s="7" t="s">
        <v>356</v>
      </c>
      <c r="I85" s="7" t="s">
        <v>67</v>
      </c>
      <c r="J85" s="9">
        <v>44066</v>
      </c>
      <c r="K85" s="9">
        <v>44066</v>
      </c>
      <c r="L85" s="10"/>
      <c r="M85" s="11">
        <f t="shared" ca="1" si="6"/>
        <v>5</v>
      </c>
      <c r="N85" s="11">
        <f t="shared" ref="N85:O98" ca="1" si="7">+(YEAR(TODAY())-YEAR(J85))</f>
        <v>3</v>
      </c>
      <c r="O85" s="11">
        <f t="shared" ca="1" si="7"/>
        <v>3</v>
      </c>
      <c r="P85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11</v>
      </c>
      <c r="Q85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3</v>
      </c>
      <c r="R85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10</v>
      </c>
      <c r="S85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85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1.47</v>
      </c>
      <c r="U85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23.76</v>
      </c>
      <c r="V85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85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</v>
      </c>
      <c r="X85" s="13">
        <f>+[4]!Tabla1[[#This Row],[MARCAJES POSITIVOS]]/[4]!Tabla1[[#This Row],[EQUIPAJES MARCADOS  ]]</f>
        <v>0.84615384615384615</v>
      </c>
      <c r="Y85" s="12">
        <f t="shared" si="5"/>
        <v>13</v>
      </c>
      <c r="Z85" s="14">
        <f>+SUM([4]!Tabla1[[#This Row],[FITO KGR. DECOMISADO]:[ACUI KGR. DECOMISADO]])</f>
        <v>25.23</v>
      </c>
      <c r="AA85" s="15">
        <v>0.66666666666666663</v>
      </c>
      <c r="AB85" s="7" t="s">
        <v>46</v>
      </c>
      <c r="AC85" s="43" t="s">
        <v>46</v>
      </c>
      <c r="AD85" s="17" t="s">
        <v>357</v>
      </c>
      <c r="AE85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85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85" s="19"/>
      <c r="AH85" s="19"/>
    </row>
    <row r="86" spans="1:34" ht="114.75" customHeight="1" x14ac:dyDescent="0.25">
      <c r="A86" s="40" t="s">
        <v>33</v>
      </c>
      <c r="B86" s="40" t="s">
        <v>353</v>
      </c>
      <c r="C86" s="64" t="s">
        <v>354</v>
      </c>
      <c r="D86" s="21" t="s">
        <v>61</v>
      </c>
      <c r="E86" s="44"/>
      <c r="F86" s="34" t="s">
        <v>62</v>
      </c>
      <c r="G86" s="33">
        <v>43464</v>
      </c>
      <c r="H86" s="45" t="s">
        <v>63</v>
      </c>
      <c r="I86" s="46" t="s">
        <v>57</v>
      </c>
      <c r="J86" s="47">
        <v>44669</v>
      </c>
      <c r="K86" s="47">
        <v>44788</v>
      </c>
      <c r="L86" s="48"/>
      <c r="M86" s="11">
        <f t="shared" ca="1" si="6"/>
        <v>5</v>
      </c>
      <c r="N86" s="11">
        <f t="shared" ca="1" si="7"/>
        <v>1</v>
      </c>
      <c r="O86" s="11">
        <f t="shared" ca="1" si="7"/>
        <v>1</v>
      </c>
      <c r="P86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5</v>
      </c>
      <c r="Q86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0</v>
      </c>
      <c r="R86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5</v>
      </c>
      <c r="S86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86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0</v>
      </c>
      <c r="U86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35.46</v>
      </c>
      <c r="V86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86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19</v>
      </c>
      <c r="X86" s="13">
        <f>+[4]!Tabla1[[#This Row],[MARCAJES POSITIVOS]]/[4]!Tabla1[[#This Row],[EQUIPAJES MARCADOS  ]]</f>
        <v>0.20833333333333334</v>
      </c>
      <c r="Y86" s="12">
        <f t="shared" si="5"/>
        <v>24</v>
      </c>
      <c r="Z86" s="14">
        <f>+SUM([4]!Tabla1[[#This Row],[FITO KGR. DECOMISADO]:[ACUI KGR. DECOMISADO]])</f>
        <v>35.46</v>
      </c>
      <c r="AA86" s="36"/>
      <c r="AB86" s="36"/>
      <c r="AC86" s="36"/>
      <c r="AD86" s="37"/>
      <c r="AE86" s="38"/>
      <c r="AF86" s="39"/>
      <c r="AG86" s="29"/>
      <c r="AH86" s="29"/>
    </row>
    <row r="87" spans="1:34" ht="114.75" customHeight="1" x14ac:dyDescent="0.25">
      <c r="A87" s="7" t="s">
        <v>352</v>
      </c>
      <c r="B87" s="26" t="s">
        <v>353</v>
      </c>
      <c r="C87" s="53" t="s">
        <v>358</v>
      </c>
      <c r="D87" s="26" t="s">
        <v>359</v>
      </c>
      <c r="E87" s="26" t="s">
        <v>359</v>
      </c>
      <c r="F87" s="26" t="s">
        <v>173</v>
      </c>
      <c r="G87" s="42">
        <v>41799</v>
      </c>
      <c r="H87" s="26" t="s">
        <v>360</v>
      </c>
      <c r="I87" s="26" t="s">
        <v>57</v>
      </c>
      <c r="J87" s="42">
        <v>42646</v>
      </c>
      <c r="K87" s="42">
        <v>42646</v>
      </c>
      <c r="L87" s="74"/>
      <c r="M87" s="11">
        <f t="shared" ca="1" si="6"/>
        <v>9</v>
      </c>
      <c r="N87" s="11">
        <f t="shared" ca="1" si="7"/>
        <v>7</v>
      </c>
      <c r="O87" s="11">
        <f t="shared" ca="1" si="7"/>
        <v>7</v>
      </c>
      <c r="P87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58</v>
      </c>
      <c r="Q87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</v>
      </c>
      <c r="R87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58</v>
      </c>
      <c r="S87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87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1.8</v>
      </c>
      <c r="U87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239.46</v>
      </c>
      <c r="V87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87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2</v>
      </c>
      <c r="X87" s="13">
        <f>+[4]!Tabla1[[#This Row],[MARCAJES POSITIVOS]]/[4]!Tabla1[[#This Row],[EQUIPAJES MARCADOS  ]]</f>
        <v>0.96666666666666667</v>
      </c>
      <c r="Y87" s="12">
        <f t="shared" si="5"/>
        <v>60</v>
      </c>
      <c r="Z87" s="14">
        <f>+SUM([4]!Tabla1[[#This Row],[FITO KGR. DECOMISADO]:[ACUI KGR. DECOMISADO]])</f>
        <v>241.26000000000002</v>
      </c>
      <c r="AA87" s="25">
        <v>1</v>
      </c>
      <c r="AB87" s="7" t="s">
        <v>39</v>
      </c>
      <c r="AC87" s="16" t="s">
        <v>39</v>
      </c>
      <c r="AD87" s="28" t="s">
        <v>361</v>
      </c>
      <c r="AE87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87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87" s="29"/>
      <c r="AH87" s="29"/>
    </row>
    <row r="88" spans="1:34" ht="114.75" customHeight="1" x14ac:dyDescent="0.25">
      <c r="A88" s="7" t="s">
        <v>352</v>
      </c>
      <c r="B88" s="7" t="s">
        <v>176</v>
      </c>
      <c r="C88" s="64" t="s">
        <v>362</v>
      </c>
      <c r="D88" s="7" t="s">
        <v>363</v>
      </c>
      <c r="E88" s="7" t="s">
        <v>363</v>
      </c>
      <c r="F88" s="7" t="s">
        <v>114</v>
      </c>
      <c r="G88" s="9">
        <v>42614</v>
      </c>
      <c r="H88" s="7" t="s">
        <v>364</v>
      </c>
      <c r="I88" s="7" t="s">
        <v>57</v>
      </c>
      <c r="J88" s="9">
        <v>43017</v>
      </c>
      <c r="K88" s="9">
        <v>43017</v>
      </c>
      <c r="L88" s="10"/>
      <c r="M88" s="11">
        <f t="shared" ca="1" si="6"/>
        <v>7</v>
      </c>
      <c r="N88" s="11">
        <f t="shared" ca="1" si="7"/>
        <v>6</v>
      </c>
      <c r="O88" s="11">
        <f t="shared" ca="1" si="7"/>
        <v>6</v>
      </c>
      <c r="P88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11</v>
      </c>
      <c r="Q88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9</v>
      </c>
      <c r="R88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</v>
      </c>
      <c r="S88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88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6</v>
      </c>
      <c r="U88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4.5</v>
      </c>
      <c r="V88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88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88" s="13">
        <f>+[4]!Tabla1[[#This Row],[MARCAJES POSITIVOS]]/[4]!Tabla1[[#This Row],[EQUIPAJES MARCADOS  ]]</f>
        <v>1</v>
      </c>
      <c r="Y88" s="12">
        <f t="shared" si="5"/>
        <v>11</v>
      </c>
      <c r="Z88" s="14">
        <f>+SUM([4]!Tabla1[[#This Row],[FITO KGR. DECOMISADO]:[ACUI KGR. DECOMISADO]])</f>
        <v>10.5</v>
      </c>
      <c r="AA88" s="15">
        <v>0</v>
      </c>
      <c r="AB88" s="7" t="s">
        <v>46</v>
      </c>
      <c r="AC88" s="43" t="s">
        <v>46</v>
      </c>
      <c r="AD88" s="17"/>
      <c r="AE88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88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88" s="19"/>
      <c r="AH88" s="19"/>
    </row>
    <row r="89" spans="1:34" ht="114.75" customHeight="1" x14ac:dyDescent="0.25">
      <c r="A89" s="26" t="s">
        <v>352</v>
      </c>
      <c r="B89" s="7" t="s">
        <v>202</v>
      </c>
      <c r="C89" s="64" t="s">
        <v>365</v>
      </c>
      <c r="D89" s="7" t="s">
        <v>366</v>
      </c>
      <c r="E89" s="7" t="s">
        <v>366</v>
      </c>
      <c r="F89" s="7" t="s">
        <v>367</v>
      </c>
      <c r="G89" s="9">
        <v>41760</v>
      </c>
      <c r="H89" s="7" t="s">
        <v>368</v>
      </c>
      <c r="I89" s="7" t="s">
        <v>86</v>
      </c>
      <c r="J89" s="9">
        <v>42359</v>
      </c>
      <c r="K89" s="9">
        <v>44515</v>
      </c>
      <c r="L89" s="10"/>
      <c r="M89" s="11">
        <f t="shared" ca="1" si="6"/>
        <v>9</v>
      </c>
      <c r="N89" s="11">
        <f t="shared" ca="1" si="7"/>
        <v>8</v>
      </c>
      <c r="O89" s="11">
        <f t="shared" ca="1" si="7"/>
        <v>2</v>
      </c>
      <c r="P89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300</v>
      </c>
      <c r="Q89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307</v>
      </c>
      <c r="R89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21</v>
      </c>
      <c r="S89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89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2975.0499999999997</v>
      </c>
      <c r="U89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116.03999999999999</v>
      </c>
      <c r="V89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89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17</v>
      </c>
      <c r="X89" s="13">
        <f>+[4]!Tabla1[[#This Row],[MARCAJES POSITIVOS]]/[4]!Tabla1[[#This Row],[EQUIPAJES MARCADOS  ]]</f>
        <v>0.94637223974763407</v>
      </c>
      <c r="Y89" s="12">
        <f t="shared" si="5"/>
        <v>317</v>
      </c>
      <c r="Z89" s="14">
        <f>+SUM([4]!Tabla1[[#This Row],[FITO KGR. DECOMISADO]:[ACUI KGR. DECOMISADO]])</f>
        <v>3091.0899999999997</v>
      </c>
      <c r="AA89" s="15">
        <v>0.53333333333333333</v>
      </c>
      <c r="AB89" s="7" t="s">
        <v>46</v>
      </c>
      <c r="AC89" s="43" t="s">
        <v>46</v>
      </c>
      <c r="AD89" s="17"/>
      <c r="AE89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>mango, mango, ciruela</v>
      </c>
      <c r="AF89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89" s="19"/>
      <c r="AH89" s="19"/>
    </row>
    <row r="90" spans="1:34" ht="114.75" customHeight="1" x14ac:dyDescent="0.25">
      <c r="A90" s="26" t="s">
        <v>352</v>
      </c>
      <c r="B90" s="7" t="s">
        <v>250</v>
      </c>
      <c r="C90" s="64" t="s">
        <v>369</v>
      </c>
      <c r="D90" s="7" t="s">
        <v>370</v>
      </c>
      <c r="E90" s="7" t="s">
        <v>370</v>
      </c>
      <c r="F90" s="7" t="s">
        <v>371</v>
      </c>
      <c r="G90" s="9">
        <v>42494</v>
      </c>
      <c r="H90" s="7" t="s">
        <v>372</v>
      </c>
      <c r="I90" s="7" t="s">
        <v>91</v>
      </c>
      <c r="J90" s="9">
        <v>43364</v>
      </c>
      <c r="K90" s="9">
        <v>44454</v>
      </c>
      <c r="L90" s="10"/>
      <c r="M90" s="11">
        <f t="shared" ca="1" si="6"/>
        <v>7</v>
      </c>
      <c r="N90" s="11">
        <f t="shared" ca="1" si="7"/>
        <v>5</v>
      </c>
      <c r="O90" s="11">
        <f t="shared" ca="1" si="7"/>
        <v>2</v>
      </c>
      <c r="P90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128</v>
      </c>
      <c r="Q90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152</v>
      </c>
      <c r="R90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12</v>
      </c>
      <c r="S90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90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436.19999999999993</v>
      </c>
      <c r="U90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22</v>
      </c>
      <c r="V90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90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9</v>
      </c>
      <c r="X90" s="13">
        <f>+[4]!Tabla1[[#This Row],[MARCAJES POSITIVOS]]/[4]!Tabla1[[#This Row],[EQUIPAJES MARCADOS  ]]</f>
        <v>0.93430656934306566</v>
      </c>
      <c r="Y90" s="12">
        <f t="shared" si="5"/>
        <v>137</v>
      </c>
      <c r="Z90" s="14">
        <f>+SUM([4]!Tabla1[[#This Row],[FITO KGR. DECOMISADO]:[ACUI KGR. DECOMISADO]])</f>
        <v>458.19999999999993</v>
      </c>
      <c r="AA90" s="15">
        <v>0.5</v>
      </c>
      <c r="AB90" s="67" t="s">
        <v>373</v>
      </c>
      <c r="AC90" s="75" t="s">
        <v>373</v>
      </c>
      <c r="AD90" s="17"/>
      <c r="AE90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90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90" s="19"/>
      <c r="AH90" s="19"/>
    </row>
    <row r="91" spans="1:34" ht="114.75" customHeight="1" x14ac:dyDescent="0.25">
      <c r="A91" s="7" t="s">
        <v>352</v>
      </c>
      <c r="B91" s="26" t="s">
        <v>328</v>
      </c>
      <c r="C91" s="53" t="s">
        <v>374</v>
      </c>
      <c r="D91" s="26" t="s">
        <v>375</v>
      </c>
      <c r="E91" s="26" t="s">
        <v>375</v>
      </c>
      <c r="F91" s="26" t="s">
        <v>198</v>
      </c>
      <c r="G91" s="42">
        <v>42015</v>
      </c>
      <c r="H91" s="26" t="s">
        <v>376</v>
      </c>
      <c r="I91" s="26" t="s">
        <v>86</v>
      </c>
      <c r="J91" s="42">
        <v>42884</v>
      </c>
      <c r="K91" s="42">
        <v>42884</v>
      </c>
      <c r="L91" s="24"/>
      <c r="M91" s="11">
        <f t="shared" ca="1" si="6"/>
        <v>8</v>
      </c>
      <c r="N91" s="11">
        <f t="shared" ca="1" si="7"/>
        <v>6</v>
      </c>
      <c r="O91" s="11">
        <f t="shared" ca="1" si="7"/>
        <v>6</v>
      </c>
      <c r="P91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2087</v>
      </c>
      <c r="Q91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1994</v>
      </c>
      <c r="R91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0</v>
      </c>
      <c r="S91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91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5066</v>
      </c>
      <c r="U91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0</v>
      </c>
      <c r="V91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91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91" s="13">
        <f>+[4]!Tabla1[[#This Row],[MARCAJES POSITIVOS]]/[4]!Tabla1[[#This Row],[EQUIPAJES MARCADOS  ]]</f>
        <v>1</v>
      </c>
      <c r="Y91" s="12">
        <f t="shared" si="5"/>
        <v>2087</v>
      </c>
      <c r="Z91" s="14">
        <f>+SUM([4]!Tabla1[[#This Row],[FITO KGR. DECOMISADO]:[ACUI KGR. DECOMISADO]])</f>
        <v>5066</v>
      </c>
      <c r="AA91" s="25">
        <v>1</v>
      </c>
      <c r="AB91" s="26" t="s">
        <v>46</v>
      </c>
      <c r="AC91" s="43" t="s">
        <v>46</v>
      </c>
      <c r="AD91" s="28"/>
      <c r="AE91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91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91" s="29"/>
      <c r="AH91" s="29"/>
    </row>
    <row r="92" spans="1:34" ht="114.75" customHeight="1" x14ac:dyDescent="0.25">
      <c r="A92" s="26" t="s">
        <v>352</v>
      </c>
      <c r="B92" s="26" t="s">
        <v>328</v>
      </c>
      <c r="C92" s="53" t="s">
        <v>374</v>
      </c>
      <c r="D92" s="26" t="s">
        <v>377</v>
      </c>
      <c r="E92" s="26" t="s">
        <v>377</v>
      </c>
      <c r="F92" s="26" t="s">
        <v>378</v>
      </c>
      <c r="G92" s="42">
        <v>42626</v>
      </c>
      <c r="H92" s="26" t="s">
        <v>379</v>
      </c>
      <c r="I92" s="26" t="s">
        <v>57</v>
      </c>
      <c r="J92" s="42">
        <v>43087</v>
      </c>
      <c r="K92" s="42">
        <v>43087</v>
      </c>
      <c r="L92" s="24"/>
      <c r="M92" s="11">
        <f t="shared" ca="1" si="6"/>
        <v>7</v>
      </c>
      <c r="N92" s="11">
        <f t="shared" ca="1" si="7"/>
        <v>6</v>
      </c>
      <c r="O92" s="11">
        <f t="shared" ca="1" si="7"/>
        <v>6</v>
      </c>
      <c r="P92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122</v>
      </c>
      <c r="Q92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122</v>
      </c>
      <c r="R92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0</v>
      </c>
      <c r="S92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92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209</v>
      </c>
      <c r="U92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0</v>
      </c>
      <c r="V92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92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92" s="13">
        <f>+[4]!Tabla1[[#This Row],[MARCAJES POSITIVOS]]/[4]!Tabla1[[#This Row],[EQUIPAJES MARCADOS  ]]</f>
        <v>1</v>
      </c>
      <c r="Y92" s="12">
        <f t="shared" si="5"/>
        <v>122</v>
      </c>
      <c r="Z92" s="14">
        <f>+SUM([4]!Tabla1[[#This Row],[FITO KGR. DECOMISADO]:[ACUI KGR. DECOMISADO]])</f>
        <v>209</v>
      </c>
      <c r="AA92" s="25">
        <v>1</v>
      </c>
      <c r="AB92" s="26" t="s">
        <v>46</v>
      </c>
      <c r="AC92" s="43" t="s">
        <v>46</v>
      </c>
      <c r="AD92" s="28" t="s">
        <v>357</v>
      </c>
      <c r="AE92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92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92" s="29"/>
      <c r="AH92" s="29"/>
    </row>
    <row r="93" spans="1:34" ht="114.75" customHeight="1" x14ac:dyDescent="0.25">
      <c r="A93" s="7" t="s">
        <v>352</v>
      </c>
      <c r="B93" s="26" t="s">
        <v>328</v>
      </c>
      <c r="C93" s="53" t="s">
        <v>374</v>
      </c>
      <c r="D93" s="26" t="s">
        <v>380</v>
      </c>
      <c r="E93" s="26" t="s">
        <v>380</v>
      </c>
      <c r="F93" s="26" t="s">
        <v>238</v>
      </c>
      <c r="G93" s="42">
        <v>43341</v>
      </c>
      <c r="H93" s="26" t="s">
        <v>381</v>
      </c>
      <c r="I93" s="26" t="s">
        <v>192</v>
      </c>
      <c r="J93" s="42">
        <v>43815</v>
      </c>
      <c r="K93" s="42">
        <v>43815</v>
      </c>
      <c r="L93" s="24"/>
      <c r="M93" s="11">
        <f t="shared" ca="1" si="6"/>
        <v>5</v>
      </c>
      <c r="N93" s="11">
        <f t="shared" ca="1" si="7"/>
        <v>4</v>
      </c>
      <c r="O93" s="11">
        <f t="shared" ca="1" si="7"/>
        <v>4</v>
      </c>
      <c r="P93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984</v>
      </c>
      <c r="Q93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1041</v>
      </c>
      <c r="R93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17</v>
      </c>
      <c r="S93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93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2672</v>
      </c>
      <c r="U93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47</v>
      </c>
      <c r="V93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93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0</v>
      </c>
      <c r="X93" s="13">
        <f>+[4]!Tabla1[[#This Row],[MARCAJES POSITIVOS]]/[4]!Tabla1[[#This Row],[EQUIPAJES MARCADOS  ]]</f>
        <v>1</v>
      </c>
      <c r="Y93" s="12">
        <f t="shared" si="5"/>
        <v>984</v>
      </c>
      <c r="Z93" s="14">
        <f>+SUM([4]!Tabla1[[#This Row],[FITO KGR. DECOMISADO]:[ACUI KGR. DECOMISADO]])</f>
        <v>2719</v>
      </c>
      <c r="AA93" s="25">
        <v>1</v>
      </c>
      <c r="AB93" s="26" t="s">
        <v>46</v>
      </c>
      <c r="AC93" s="43" t="s">
        <v>46</v>
      </c>
      <c r="AD93" s="28"/>
      <c r="AE93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93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93" s="29"/>
      <c r="AH93" s="29"/>
    </row>
    <row r="94" spans="1:34" ht="114.75" customHeight="1" x14ac:dyDescent="0.25">
      <c r="A94" s="7" t="s">
        <v>352</v>
      </c>
      <c r="B94" s="26" t="s">
        <v>382</v>
      </c>
      <c r="C94" s="53" t="s">
        <v>383</v>
      </c>
      <c r="D94" s="26" t="s">
        <v>384</v>
      </c>
      <c r="E94" s="41" t="s">
        <v>384</v>
      </c>
      <c r="F94" s="26" t="s">
        <v>385</v>
      </c>
      <c r="G94" s="42">
        <v>41122</v>
      </c>
      <c r="H94" s="26" t="s">
        <v>386</v>
      </c>
      <c r="I94" s="26" t="s">
        <v>387</v>
      </c>
      <c r="J94" s="42">
        <v>41547</v>
      </c>
      <c r="K94" s="42">
        <v>44375</v>
      </c>
      <c r="L94" s="24"/>
      <c r="M94" s="11">
        <f t="shared" ca="1" si="6"/>
        <v>11</v>
      </c>
      <c r="N94" s="11">
        <f t="shared" ca="1" si="7"/>
        <v>10</v>
      </c>
      <c r="O94" s="11">
        <f t="shared" ca="1" si="7"/>
        <v>2</v>
      </c>
      <c r="P94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98</v>
      </c>
      <c r="Q94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26</v>
      </c>
      <c r="R94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0</v>
      </c>
      <c r="S94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94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</v>
      </c>
      <c r="U94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0</v>
      </c>
      <c r="V94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94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69</v>
      </c>
      <c r="X94" s="13">
        <f>+[4]!Tabla1[[#This Row],[MARCAJES POSITIVOS]]/[4]!Tabla1[[#This Row],[EQUIPAJES MARCADOS  ]]</f>
        <v>0.58682634730538918</v>
      </c>
      <c r="Y94" s="12">
        <f t="shared" si="5"/>
        <v>167</v>
      </c>
      <c r="Z94" s="14">
        <f>+SUM([4]!Tabla1[[#This Row],[FITO KGR. DECOMISADO]:[ACUI KGR. DECOMISADO]])</f>
        <v>1</v>
      </c>
      <c r="AA94" s="25">
        <v>0.22222222222222221</v>
      </c>
      <c r="AB94" s="26" t="s">
        <v>46</v>
      </c>
      <c r="AC94" s="16" t="s">
        <v>39</v>
      </c>
      <c r="AD94" s="28" t="s">
        <v>388</v>
      </c>
      <c r="AE94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94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94" s="29"/>
      <c r="AH94" s="29"/>
    </row>
    <row r="95" spans="1:34" ht="114.75" customHeight="1" x14ac:dyDescent="0.25">
      <c r="A95" s="7" t="s">
        <v>352</v>
      </c>
      <c r="B95" s="7" t="s">
        <v>340</v>
      </c>
      <c r="C95" s="64" t="s">
        <v>389</v>
      </c>
      <c r="D95" s="7" t="s">
        <v>390</v>
      </c>
      <c r="E95" s="7" t="s">
        <v>390</v>
      </c>
      <c r="F95" s="7" t="s">
        <v>391</v>
      </c>
      <c r="G95" s="9">
        <v>41796</v>
      </c>
      <c r="H95" s="7" t="s">
        <v>392</v>
      </c>
      <c r="I95" s="7" t="s">
        <v>57</v>
      </c>
      <c r="J95" s="9">
        <v>42282</v>
      </c>
      <c r="K95" s="9">
        <v>42282</v>
      </c>
      <c r="L95" s="10"/>
      <c r="M95" s="11">
        <f t="shared" ca="1" si="6"/>
        <v>9</v>
      </c>
      <c r="N95" s="11">
        <f t="shared" ca="1" si="7"/>
        <v>8</v>
      </c>
      <c r="O95" s="11">
        <f t="shared" ca="1" si="7"/>
        <v>8</v>
      </c>
      <c r="P95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808</v>
      </c>
      <c r="Q95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844</v>
      </c>
      <c r="R95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23</v>
      </c>
      <c r="S95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95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4226.8599999999997</v>
      </c>
      <c r="U95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103.06</v>
      </c>
      <c r="V95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95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3</v>
      </c>
      <c r="X95" s="13">
        <f>+[4]!Tabla1[[#This Row],[MARCAJES POSITIVOS]]/[4]!Tabla1[[#This Row],[EQUIPAJES MARCADOS  ]]</f>
        <v>0.99630086313193589</v>
      </c>
      <c r="Y95" s="12">
        <f t="shared" si="5"/>
        <v>811</v>
      </c>
      <c r="Z95" s="14">
        <f>+SUM([4]!Tabla1[[#This Row],[FITO KGR. DECOMISADO]:[ACUI KGR. DECOMISADO]])</f>
        <v>4329.92</v>
      </c>
      <c r="AA95" s="15">
        <v>1</v>
      </c>
      <c r="AB95" s="7" t="s">
        <v>46</v>
      </c>
      <c r="AC95" s="16" t="s">
        <v>39</v>
      </c>
      <c r="AD95" s="17" t="s">
        <v>393</v>
      </c>
      <c r="AE95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95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95" s="19"/>
      <c r="AH95" s="19"/>
    </row>
    <row r="96" spans="1:34" ht="123" customHeight="1" x14ac:dyDescent="0.25">
      <c r="A96" s="76" t="s">
        <v>352</v>
      </c>
      <c r="B96" s="77" t="s">
        <v>340</v>
      </c>
      <c r="C96" s="78" t="s">
        <v>389</v>
      </c>
      <c r="D96" s="77" t="s">
        <v>394</v>
      </c>
      <c r="E96" s="77" t="s">
        <v>394</v>
      </c>
      <c r="F96" s="77" t="s">
        <v>395</v>
      </c>
      <c r="G96" s="79">
        <v>43250</v>
      </c>
      <c r="H96" s="77" t="s">
        <v>396</v>
      </c>
      <c r="I96" s="77" t="s">
        <v>38</v>
      </c>
      <c r="J96" s="79">
        <v>44088</v>
      </c>
      <c r="K96" s="79">
        <v>44088</v>
      </c>
      <c r="L96" s="80"/>
      <c r="M96" s="11">
        <f t="shared" ca="1" si="6"/>
        <v>5</v>
      </c>
      <c r="N96" s="11">
        <f t="shared" ca="1" si="7"/>
        <v>3</v>
      </c>
      <c r="O96" s="11">
        <f t="shared" ca="1" si="7"/>
        <v>3</v>
      </c>
      <c r="P96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160</v>
      </c>
      <c r="Q96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164</v>
      </c>
      <c r="R96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5</v>
      </c>
      <c r="S96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0</v>
      </c>
      <c r="T96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971.21</v>
      </c>
      <c r="U96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8.4499999999999993</v>
      </c>
      <c r="V96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96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</v>
      </c>
      <c r="X96" s="13">
        <f>+[4]!Tabla1[[#This Row],[MARCAJES POSITIVOS]]/[4]!Tabla1[[#This Row],[EQUIPAJES MARCADOS  ]]</f>
        <v>0.99378881987577639</v>
      </c>
      <c r="Y96" s="12">
        <f t="shared" si="5"/>
        <v>161</v>
      </c>
      <c r="Z96" s="14">
        <f>+SUM([4]!Tabla1[[#This Row],[FITO KGR. DECOMISADO]:[ACUI KGR. DECOMISADO]])</f>
        <v>979.66000000000008</v>
      </c>
      <c r="AA96" s="81">
        <v>1</v>
      </c>
      <c r="AB96" s="7" t="s">
        <v>39</v>
      </c>
      <c r="AC96" s="16" t="s">
        <v>39</v>
      </c>
      <c r="AD96" s="82" t="s">
        <v>397</v>
      </c>
      <c r="AE96" s="18" t="str">
        <f>+CONCATENATE([2]!Tabla13[[#This Row],[HALLAZGO DESTACADO]],
[2]!Tabla134[[#This Row],[HALLAZGO DESTACADO]],
[2]!Tabla13456[[#This Row],[HALLAZGO DESTACADO]],
[2]!Tabla1345[[#This Row],[HALLAZGO DESTACADO]],
[2]!Tabla13457[[#This Row],[HALLAZGO DESTACADO]],
[2]!Tabla134578[[#This Row],[HALLAZGO DESTACADO]],
[2]!Tabla1345789[[#This Row],[HALLAZGO DESTACADO]],
[2]!Tabla134578910[[#This Row],[HALLAZGO DESTACADO]],
[2]!Tabla13457891011[[#This Row],[HALLAZGO DESTACADO]],
[2]!Tabla1345789101112[[#This Row],[HALLAZGO DESTACADO]],
[2]!Tabla134578910111213[[#This Row],[HALLAZGO DESTACADO]],
[2]!Tabla13457891011121314[[#This Row],[HALLAZGO DESTACADO]])</f>
        <v/>
      </c>
      <c r="AF96" s="18" t="str">
        <f>+CONCATENATE([2]!Tabla13[[#This Row],[PLAGA DETECTADA]],
[2]!Tabla134[[#This Row],[PLAGA DETECTADA]],
[2]!Tabla13456[[#This Row],[PLAGA DETECTADA]],
[2]!Tabla1345[[#This Row],[PLAGA DETECTADA]],
[2]!Tabla13457[[#This Row],[PLAGA DETECTADA]],
[2]!Tabla134578[[#This Row],[PLAGA DETECTADA]],
[2]!Tabla1345789[[#This Row],[PLAGA DETECTADA]],
[2]!Tabla134578910[[#This Row],[PLAGA DETECTADA]],
[2]!Tabla13457891011[[#This Row],[PLAGA DETECTADA]],
[2]!Tabla1345789101112[[#This Row],[PLAGA DETECTADA]],
[2]!Tabla134578910111213[[#This Row],[PLAGA DETECTADA]],
[2]!Tabla13457891011121314[[#This Row],[PLAGA DETECTADA]])</f>
        <v/>
      </c>
      <c r="AG96" s="83"/>
      <c r="AH96" s="83"/>
    </row>
    <row r="97" spans="1:34" ht="123" customHeight="1" x14ac:dyDescent="0.25">
      <c r="A97" s="84" t="s">
        <v>33</v>
      </c>
      <c r="B97" s="85" t="s">
        <v>398</v>
      </c>
      <c r="C97" s="86" t="s">
        <v>399</v>
      </c>
      <c r="D97" s="87" t="s">
        <v>211</v>
      </c>
      <c r="E97" s="59" t="s">
        <v>211</v>
      </c>
      <c r="F97" s="7" t="s">
        <v>212</v>
      </c>
      <c r="G97" s="9">
        <v>41275</v>
      </c>
      <c r="H97" s="7" t="s">
        <v>213</v>
      </c>
      <c r="I97" s="7" t="s">
        <v>214</v>
      </c>
      <c r="J97" s="9">
        <v>41995</v>
      </c>
      <c r="K97" s="9">
        <v>44211</v>
      </c>
      <c r="L97" s="10"/>
      <c r="M97" s="11">
        <f t="shared" ca="1" si="6"/>
        <v>10</v>
      </c>
      <c r="N97" s="11">
        <f t="shared" ca="1" si="7"/>
        <v>9</v>
      </c>
      <c r="O97" s="11">
        <f t="shared" ca="1" si="7"/>
        <v>2</v>
      </c>
      <c r="P97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71</v>
      </c>
      <c r="Q97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33</v>
      </c>
      <c r="R97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36</v>
      </c>
      <c r="S97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97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13.772</v>
      </c>
      <c r="U97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13.236000000000001</v>
      </c>
      <c r="V97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97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</v>
      </c>
      <c r="X97" s="13">
        <f>+[4]!Tabla1[[#This Row],[MARCAJES POSITIVOS]]/[4]!Tabla1[[#This Row],[EQUIPAJES MARCADOS  ]]</f>
        <v>0.98611111111111116</v>
      </c>
      <c r="Y97" s="12">
        <f t="shared" si="5"/>
        <v>72</v>
      </c>
      <c r="Z97" s="14">
        <f>+SUM([4]!Tabla1[[#This Row],[FITO KGR. DECOMISADO]:[ACUI KGR. DECOMISADO]])</f>
        <v>27.008000000000003</v>
      </c>
      <c r="AA97" s="36"/>
      <c r="AB97" s="60" t="s">
        <v>39</v>
      </c>
      <c r="AC97" s="88" t="s">
        <v>39</v>
      </c>
      <c r="AD97" s="89" t="s">
        <v>400</v>
      </c>
      <c r="AE97" s="38"/>
      <c r="AF97" s="39"/>
      <c r="AG97" s="29"/>
      <c r="AH97" s="29"/>
    </row>
    <row r="98" spans="1:34" ht="123" customHeight="1" x14ac:dyDescent="0.25">
      <c r="A98" s="84" t="s">
        <v>33</v>
      </c>
      <c r="B98" s="85" t="s">
        <v>398</v>
      </c>
      <c r="C98" s="86" t="s">
        <v>399</v>
      </c>
      <c r="D98" t="s">
        <v>401</v>
      </c>
      <c r="E98" s="59"/>
      <c r="F98" s="33"/>
      <c r="G98" s="33">
        <v>44046</v>
      </c>
      <c r="H98" s="34" t="s">
        <v>402</v>
      </c>
      <c r="I98" s="33" t="s">
        <v>67</v>
      </c>
      <c r="J98" s="33">
        <v>44776</v>
      </c>
      <c r="K98" s="33">
        <v>44848</v>
      </c>
      <c r="L98" s="48"/>
      <c r="M98" s="11">
        <f t="shared" ca="1" si="6"/>
        <v>3</v>
      </c>
      <c r="N98" s="11">
        <f t="shared" ca="1" si="7"/>
        <v>1</v>
      </c>
      <c r="O98" s="11">
        <f t="shared" ca="1" si="7"/>
        <v>1</v>
      </c>
      <c r="P98" s="12">
        <f>+[4]!Tabla13[[#This Row],[MARCAJES POSITIVOS]]+[4]!Tabla134[[#This Row],[MARCAJES POSITIVOS]]+[4]!Tabla13456[[#This Row],[MARCAJES POSITIVOS]]+[4]!Tabla1345[[#This Row],[MARCAJES POSITIVOS]]+[4]!Tabla13457[[#This Row],[MARCAJES POSITIVOS]]+[4]!Tabla134578[[#This Row],[MARCAJES POSITIVOS]]+[4]!Tabla1345789[[#This Row],[MARCAJES POSITIVOS]]+[4]!Tabla134578910[[#This Row],[MARCAJES POSITIVOS]]+[4]!Tabla13457891011[[#This Row],[MARCAJES POSITIVOS]]+[4]!Tabla1345789101112[[#This Row],[MARCAJES POSITIVOS]]+[4]!Tabla134578910111213[[#This Row],[MARCAJES POSITIVOS]]+[4]!Tabla13457891011121314[[#This Row],[MARCAJES POSITIVOS]]</f>
        <v>78</v>
      </c>
      <c r="Q98" s="12">
        <f>+[4]!Tabla13[[#This Row],[FITO DETECTADO]]+[4]!Tabla134[[#This Row],[FITO DETECTADO]]+[4]!Tabla13456[[#This Row],[FITO DETECTADO]]+[4]!Tabla1345[[#This Row],[FITO DETECTADO]]+[4]!Tabla13457[[#This Row],[FITO DETECTADO]]+[4]!Tabla134578[[#This Row],[FITO DETECTADO]]+[4]!Tabla1345789[[#This Row],[FITO DETECTADO]]+[4]!Tabla134578910[[#This Row],[FITO DETECTADO]]+[4]!Tabla13457891011[[#This Row],[FITO DETECTADO]]+[4]!Tabla1345789101112[[#This Row],[FITO DETECTADO]]+[4]!Tabla134578910111213[[#This Row],[FITO DETECTADO]]+[4]!Tabla13457891011121314[[#This Row],[FITO DETECTADO]]</f>
        <v>45</v>
      </c>
      <c r="R98" s="12">
        <f>+[4]!Tabla13[[#This Row],[ZOO DETECTADO]]+[4]!Tabla134[[#This Row],[ZOO DETECTADO]]+[4]!Tabla13456[[#This Row],[ZOO DETECTADO]]+[4]!Tabla1345[[#This Row],[ZOO DETECTADO]]+[4]!Tabla13457[[#This Row],[ZOO DETECTADO]]+[4]!Tabla134578[[#This Row],[ZOO DETECTADO]]+[4]!Tabla1345789[[#This Row],[ZOO DETECTADO]]+[4]!Tabla134578910[[#This Row],[ZOO DETECTADO]]+[4]!Tabla13457891011[[#This Row],[ZOO DETECTADO]]+[4]!Tabla1345789101112[[#This Row],[ZOO DETECTADO]]+[4]!Tabla134578910111213[[#This Row],[ZOO DETECTADO]]+[4]!Tabla13457891011121314[[#This Row],[ZOO DETECTADO]]</f>
        <v>31</v>
      </c>
      <c r="S98" s="12">
        <f>+[4]!Tabla13[[#This Row],[ACUI DETECTADO]]+[4]!Tabla134[[#This Row],[ACUI DETECTADO]]+[4]!Tabla13456[[#This Row],[ACUI DETECTADO]]+[4]!Tabla1345[[#This Row],[ACUI DETECTADO]]+[4]!Tabla13457[[#This Row],[ACUI DETECTADO]]+[4]!Tabla134578[[#This Row],[ACUI DETECTADO]]+[4]!Tabla1345789[[#This Row],[ACUI DETECTADO]]+[4]!Tabla134578910[[#This Row],[ACUI DETECTADO]]+[4]!Tabla13457891011[[#This Row],[ACUI DETECTADO]]+[4]!Tabla1345789101112[[#This Row],[ACUI DETECTADO]]+[4]!Tabla134578910111213[[#This Row],[ACUI DETECTADO]]+[4]!Tabla13457891011121314[[#This Row],[ACUI DETECTADO]]</f>
        <v>2</v>
      </c>
      <c r="T98" s="12">
        <f>+[4]!Tabla13[[#This Row],[FITO KGR. DECOMISADO]]+[4]!Tabla134[[#This Row],[FITO KGR. DECOMISADO]]+[4]!Tabla13456[[#This Row],[FITO KGR. DECOMISADO]]+[4]!Tabla1345[[#This Row],[FITO KGR. DECOMISADO]]+[4]!Tabla13457[[#This Row],[FITO KGR. DECOMISADO]]+[4]!Tabla134578[[#This Row],[FITO KGR. DECOMISADO]]+[4]!Tabla1345789[[#This Row],[FITO KGR. DECOMISADO]]+[4]!Tabla134578910[[#This Row],[FITO KGR. DECOMISADO]]+[4]!Tabla13457891011[[#This Row],[FITO KGR. DECOMISADO]]+[4]!Tabla1345789101112[[#This Row],[FITO KGR. DECOMISADO]]+[4]!Tabla134578910111213[[#This Row],[FITO KGR. DECOMISADO]]+[4]!Tabla13457891011121314[[#This Row],[FITO KGR. DECOMISADO]]</f>
        <v>19.065000000000001</v>
      </c>
      <c r="U98" s="12">
        <f>+[4]!Tabla13[[#This Row],[ZOO KGR. DECOMISADO]]+[4]!Tabla134[[#This Row],[ZOO KGR. DECOMISADO]]+[4]!Tabla13456[[#This Row],[ZOO KGR. DECOMISADO]]+[4]!Tabla1345[[#This Row],[ZOO KGR. DECOMISADO]]+[4]!Tabla13457[[#This Row],[ZOO KGR. DECOMISADO]]+[4]!Tabla134578[[#This Row],[ZOO KGR. DECOMISADO]]+[4]!Tabla1345789[[#This Row],[ZOO KGR. DECOMISADO]]+[4]!Tabla134578910[[#This Row],[ZOO KGR. DECOMISADO]]+[4]!Tabla13457891011[[#This Row],[ZOO KGR. DECOMISADO]]+[4]!Tabla1345789101112[[#This Row],[ZOO KGR. DECOMISADO]]+[4]!Tabla134578910111213[[#This Row],[ZOO KGR. DECOMISADO]]+[4]!Tabla13457891011121314[[#This Row],[ZOO KGR. DECOMISADO]]</f>
        <v>14.709999999999997</v>
      </c>
      <c r="V98" s="12">
        <f>+[4]!Tabla13[[#This Row],[ACUI KGR. DECOMISADO]]+[4]!Tabla134[[#This Row],[ACUI KGR. DECOMISADO]]+[4]!Tabla13456[[#This Row],[ACUI KGR. DECOMISADO]]+[4]!Tabla1345[[#This Row],[ACUI KGR. DECOMISADO]]+[4]!Tabla13457[[#This Row],[ACUI KGR. DECOMISADO]]+[4]!Tabla134578[[#This Row],[ACUI KGR. DECOMISADO]]+[4]!Tabla1345789[[#This Row],[ACUI KGR. DECOMISADO]]+[4]!Tabla134578910[[#This Row],[ACUI KGR. DECOMISADO]]+[4]!Tabla13457891011[[#This Row],[ACUI KGR. DECOMISADO]]+[4]!Tabla1345789101112[[#This Row],[ACUI KGR. DECOMISADO]]+[4]!Tabla134578910111213[[#This Row],[ACUI KGR. DECOMISADO]]+[4]!Tabla13457891011121314[[#This Row],[ACUI KGR. DECOMISADO]]</f>
        <v>0</v>
      </c>
      <c r="W98" s="12">
        <f>+[4]!Tabla13[[#This Row],[MARCAJES NEGATIVOS]]+[4]!Tabla134[[#This Row],[MARCAJES NEGATIVOS]]+[4]!Tabla13456[[#This Row],[MARCAJES NEGATIVOS]]+[4]!Tabla1345[[#This Row],[MARCAJES NEGATIVOS]]+[4]!Tabla13457[[#This Row],[MARCAJES NEGATIVOS]]+[4]!Tabla134578[[#This Row],[MARCAJES NEGATIVOS]]+[4]!Tabla1345789[[#This Row],[MARCAJES NEGATIVOS]]+[4]!Tabla134578910[[#This Row],[MARCAJES NEGATIVOS]]+[4]!Tabla13457891011[[#This Row],[MARCAJES NEGATIVOS]]+[4]!Tabla1345789101112[[#This Row],[MARCAJES NEGATIVOS]]+[4]!Tabla134578910111213[[#This Row],[MARCAJES NEGATIVOS]]+[4]!Tabla13457891011121314[[#This Row],[MARCAJES NEGATIVOS]]</f>
        <v>13</v>
      </c>
      <c r="X98" s="13">
        <f>+[4]!Tabla1[[#This Row],[MARCAJES POSITIVOS]]/[4]!Tabla1[[#This Row],[EQUIPAJES MARCADOS  ]]</f>
        <v>0.8571428571428571</v>
      </c>
      <c r="Y98" s="12">
        <f t="shared" si="5"/>
        <v>91</v>
      </c>
      <c r="Z98" s="14">
        <f>+SUM([4]!Tabla1[[#This Row],[FITO KGR. DECOMISADO]:[ACUI KGR. DECOMISADO]])</f>
        <v>33.774999999999999</v>
      </c>
      <c r="AA98" s="36"/>
      <c r="AB98" s="26" t="s">
        <v>46</v>
      </c>
      <c r="AC98" s="43" t="s">
        <v>46</v>
      </c>
      <c r="AD98" s="28"/>
      <c r="AE98" s="38"/>
      <c r="AF98" s="39"/>
      <c r="AG98" s="29"/>
      <c r="AH98" s="29"/>
    </row>
    <row r="99" spans="1:34" ht="123" customHeight="1" x14ac:dyDescent="0.25">
      <c r="A99" s="90"/>
      <c r="B99" s="34"/>
      <c r="C99" s="91"/>
      <c r="D99" s="34"/>
      <c r="E99" s="59"/>
      <c r="F99" s="33"/>
      <c r="G99" s="33"/>
      <c r="H99" s="34"/>
      <c r="I99" s="33"/>
      <c r="J99" s="33"/>
      <c r="K99" s="33"/>
      <c r="L99" s="48"/>
      <c r="M99" s="65"/>
      <c r="N99" s="65"/>
      <c r="O99" s="65"/>
      <c r="P99" s="12"/>
      <c r="Q99" s="12"/>
      <c r="R99" s="12"/>
      <c r="S99" s="12"/>
      <c r="T99" s="12"/>
      <c r="U99" s="12"/>
      <c r="V99" s="12"/>
      <c r="W99" s="12"/>
      <c r="X99" s="13"/>
      <c r="Y99" s="12"/>
      <c r="Z99" s="35"/>
      <c r="AA99" s="36"/>
      <c r="AB99" s="36"/>
      <c r="AC99" s="36"/>
      <c r="AD99" s="37"/>
      <c r="AE99" s="38"/>
      <c r="AF99" s="39"/>
      <c r="AG99" s="29"/>
      <c r="AH99" s="29"/>
    </row>
    <row r="100" spans="1:34" ht="90.75" customHeight="1" x14ac:dyDescent="0.25">
      <c r="A100" s="92"/>
      <c r="B100" s="92"/>
      <c r="C100" s="93"/>
      <c r="D100" s="92"/>
      <c r="E100" s="59"/>
      <c r="F100" s="94"/>
      <c r="G100" s="95"/>
      <c r="H100" s="94"/>
      <c r="I100" s="94"/>
      <c r="J100" s="95"/>
      <c r="K100" s="95"/>
      <c r="L100" s="96"/>
      <c r="M100" s="97"/>
      <c r="N100" s="97"/>
      <c r="O100" s="97"/>
      <c r="P100" s="3" t="s">
        <v>14</v>
      </c>
      <c r="Q100" s="3" t="s">
        <v>15</v>
      </c>
      <c r="R100" s="3" t="s">
        <v>16</v>
      </c>
      <c r="S100" s="3" t="s">
        <v>17</v>
      </c>
      <c r="T100" s="4" t="s">
        <v>18</v>
      </c>
      <c r="U100" s="4" t="s">
        <v>19</v>
      </c>
      <c r="V100" s="4" t="s">
        <v>20</v>
      </c>
      <c r="W100" s="3" t="s">
        <v>21</v>
      </c>
      <c r="X100" s="5" t="s">
        <v>22</v>
      </c>
      <c r="Y100" s="3" t="s">
        <v>23</v>
      </c>
      <c r="Z100" s="3" t="s">
        <v>24</v>
      </c>
      <c r="AA100" s="15">
        <v>1</v>
      </c>
      <c r="AB100" s="7"/>
      <c r="AC100" s="7"/>
      <c r="AD100" s="37"/>
      <c r="AE100" s="38"/>
      <c r="AF100" s="39"/>
      <c r="AG100" s="29"/>
      <c r="AH100" s="29"/>
    </row>
    <row r="101" spans="1:34" ht="18" x14ac:dyDescent="0.25">
      <c r="A101" s="84"/>
      <c r="B101" s="85"/>
      <c r="C101" s="86"/>
      <c r="D101" s="85"/>
      <c r="E101" s="59"/>
      <c r="F101" s="33"/>
      <c r="G101" s="33"/>
      <c r="H101" s="34"/>
      <c r="I101" s="33"/>
      <c r="J101" s="33"/>
      <c r="K101" s="33"/>
      <c r="L101" s="48"/>
      <c r="M101" s="65"/>
      <c r="N101" s="65"/>
      <c r="O101" s="65"/>
      <c r="P101" s="98">
        <f>+SUM(P2:P98)</f>
        <v>185688</v>
      </c>
      <c r="Q101" s="99">
        <f t="shared" ref="Q101:Z101" si="8">+SUM(Q2:Q98)</f>
        <v>96001</v>
      </c>
      <c r="R101" s="99">
        <f t="shared" si="8"/>
        <v>88901</v>
      </c>
      <c r="S101" s="99">
        <f t="shared" si="8"/>
        <v>839</v>
      </c>
      <c r="T101" s="100">
        <f t="shared" si="8"/>
        <v>82597.323200000013</v>
      </c>
      <c r="U101" s="101">
        <f t="shared" si="8"/>
        <v>53155.030699999996</v>
      </c>
      <c r="V101" s="102">
        <f t="shared" si="8"/>
        <v>326.40300000000002</v>
      </c>
      <c r="W101" s="99">
        <f t="shared" si="8"/>
        <v>17208</v>
      </c>
      <c r="X101" s="103">
        <f>+Tabla1[[#This Row],[MARCAJES POSITIVOS]]/Tabla1[[#This Row],[EQUIPAJES MARCADOS  ]]</f>
        <v>0.91518807665010649</v>
      </c>
      <c r="Y101" s="98">
        <f>+SUM(Y2:Y98)</f>
        <v>202896</v>
      </c>
      <c r="Z101" s="98">
        <f t="shared" si="8"/>
        <v>136078.75690000001</v>
      </c>
      <c r="AA101" s="36"/>
      <c r="AB101" s="36"/>
      <c r="AC101" s="36"/>
      <c r="AD101" s="104"/>
      <c r="AE101" s="105"/>
      <c r="AF101" s="106"/>
      <c r="AG101" s="29"/>
      <c r="AH101" s="29"/>
    </row>
    <row r="102" spans="1:34" ht="18" x14ac:dyDescent="0.25">
      <c r="E102" s="59"/>
      <c r="F102" s="33"/>
      <c r="G102" s="33"/>
      <c r="H102" s="34"/>
      <c r="I102" s="33"/>
      <c r="J102" s="33"/>
      <c r="K102" s="33"/>
      <c r="L102" s="48"/>
      <c r="M102" s="65"/>
      <c r="N102" s="65"/>
      <c r="O102" s="65"/>
      <c r="P102" s="107"/>
      <c r="Q102" s="108"/>
      <c r="R102" s="108"/>
      <c r="S102" s="108"/>
      <c r="T102" s="109">
        <f>+T101/Z101</f>
        <v>0.60698175881117278</v>
      </c>
      <c r="U102" s="109">
        <f>+U101/Z101</f>
        <v>0.39061960816604135</v>
      </c>
      <c r="V102" s="109">
        <f>+V101/Z101</f>
        <v>2.3986330227859392E-3</v>
      </c>
      <c r="W102" s="107"/>
      <c r="X102" s="110">
        <v>0.91217345985972076</v>
      </c>
      <c r="Y102" s="107">
        <v>92102</v>
      </c>
      <c r="Z102" s="111">
        <v>63641.7935</v>
      </c>
      <c r="AA102" s="36"/>
      <c r="AB102" s="36"/>
      <c r="AC102" s="36"/>
      <c r="AD102" s="104"/>
      <c r="AE102" s="105"/>
      <c r="AF102" s="106"/>
      <c r="AG102" s="29"/>
      <c r="AH102" s="29"/>
    </row>
    <row r="103" spans="1:34" ht="18" x14ac:dyDescent="0.25">
      <c r="E103" s="59"/>
      <c r="F103" s="33"/>
      <c r="G103" s="33"/>
      <c r="H103" s="34"/>
      <c r="I103" s="33"/>
      <c r="J103" s="33"/>
      <c r="K103" s="33"/>
      <c r="L103" s="48"/>
      <c r="M103" s="65"/>
      <c r="N103" s="65"/>
      <c r="O103" s="65"/>
      <c r="P103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3" s="113"/>
      <c r="R103" s="113"/>
      <c r="S103" s="113"/>
      <c r="T103" s="114"/>
      <c r="U103" s="114"/>
      <c r="V103" s="114"/>
      <c r="W103" s="114"/>
      <c r="X103" s="36"/>
      <c r="Y103" s="115"/>
      <c r="Z103" s="116"/>
      <c r="AA103" s="36"/>
      <c r="AB103" s="36"/>
      <c r="AC103" s="36"/>
      <c r="AD103" s="104"/>
      <c r="AE103" s="105"/>
      <c r="AF103" s="106"/>
      <c r="AG103" s="29"/>
      <c r="AH103" s="29"/>
    </row>
    <row r="104" spans="1:34" ht="18" x14ac:dyDescent="0.25">
      <c r="E104" s="59"/>
      <c r="F104" s="33"/>
      <c r="G104" s="33"/>
      <c r="H104" s="34"/>
      <c r="I104" s="33"/>
      <c r="J104" s="33"/>
      <c r="K104" s="33"/>
      <c r="L104" s="48"/>
      <c r="M104" s="65"/>
      <c r="N104" s="65"/>
      <c r="O104" s="65"/>
      <c r="P104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4" s="113"/>
      <c r="R104" s="113"/>
      <c r="S104" s="113"/>
      <c r="T104" s="114"/>
      <c r="U104" s="114"/>
      <c r="V104" s="114"/>
      <c r="W104" s="114"/>
      <c r="X104" s="36"/>
      <c r="Y104" s="115"/>
      <c r="Z104" s="116"/>
      <c r="AA104" s="36"/>
      <c r="AB104" s="36"/>
      <c r="AC104" s="36"/>
      <c r="AD104" s="104"/>
      <c r="AE104" s="105"/>
      <c r="AF104" s="106"/>
      <c r="AG104" s="29"/>
      <c r="AH104" s="29"/>
    </row>
    <row r="105" spans="1:34" ht="18" x14ac:dyDescent="0.25">
      <c r="E105" s="59"/>
      <c r="F105" s="33"/>
      <c r="G105" s="33"/>
      <c r="H105" s="34"/>
      <c r="I105" s="33"/>
      <c r="J105" s="33"/>
      <c r="K105" s="33"/>
      <c r="L105" s="48"/>
      <c r="M105" s="65"/>
      <c r="N105" s="65"/>
      <c r="O105" s="65"/>
      <c r="P105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5" s="113"/>
      <c r="R105" s="113"/>
      <c r="S105" s="113"/>
      <c r="T105" s="114"/>
      <c r="U105" s="114"/>
      <c r="V105" s="114"/>
      <c r="W105" s="114"/>
      <c r="X105" s="36"/>
      <c r="Y105" s="115"/>
      <c r="Z105" s="116"/>
      <c r="AA105" s="36"/>
      <c r="AB105" s="36"/>
      <c r="AC105" s="36"/>
      <c r="AD105" s="104"/>
      <c r="AE105" s="105"/>
      <c r="AF105" s="106"/>
      <c r="AG105" s="29"/>
      <c r="AH105" s="29"/>
    </row>
    <row r="106" spans="1:34" ht="18" x14ac:dyDescent="0.25">
      <c r="E106" s="59"/>
      <c r="F106" s="33"/>
      <c r="G106" s="33"/>
      <c r="H106" s="34"/>
      <c r="I106" s="33"/>
      <c r="J106" s="33"/>
      <c r="K106" s="33"/>
      <c r="L106" s="48"/>
      <c r="M106" s="65"/>
      <c r="N106" s="65"/>
      <c r="O106" s="65"/>
      <c r="P106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6" s="113"/>
      <c r="R106" s="113"/>
      <c r="S106" s="113"/>
      <c r="T106" s="114"/>
      <c r="U106" s="114"/>
      <c r="V106" s="114"/>
      <c r="W106" s="114"/>
      <c r="X106" s="36"/>
      <c r="Y106" s="115"/>
      <c r="Z106" s="116"/>
      <c r="AA106" s="36"/>
      <c r="AB106" s="36"/>
      <c r="AC106" s="36"/>
      <c r="AD106" s="104"/>
      <c r="AE106" s="105"/>
      <c r="AF106" s="106"/>
      <c r="AG106" s="29"/>
      <c r="AH106" s="29"/>
    </row>
    <row r="107" spans="1:34" ht="18" x14ac:dyDescent="0.25">
      <c r="E107" s="59"/>
      <c r="F107" s="33"/>
      <c r="G107" s="33"/>
      <c r="H107" s="34"/>
      <c r="I107" s="33"/>
      <c r="J107" s="33"/>
      <c r="K107" s="33"/>
      <c r="L107" s="48"/>
      <c r="M107" s="65"/>
      <c r="N107" s="65"/>
      <c r="O107" s="65"/>
      <c r="P107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7" s="113"/>
      <c r="R107" s="113"/>
      <c r="S107" s="113"/>
      <c r="T107" s="114"/>
      <c r="U107" s="114"/>
      <c r="V107" s="114"/>
      <c r="W107" s="114"/>
      <c r="X107" s="36"/>
      <c r="Y107" s="115"/>
      <c r="Z107" s="116"/>
      <c r="AA107" s="36"/>
      <c r="AB107" s="36"/>
      <c r="AC107" s="36"/>
      <c r="AD107" s="104"/>
      <c r="AE107" s="105"/>
      <c r="AF107" s="106"/>
      <c r="AG107" s="29"/>
      <c r="AH107" s="29"/>
    </row>
    <row r="108" spans="1:34" ht="18" x14ac:dyDescent="0.25">
      <c r="E108" s="59"/>
      <c r="F108" s="33"/>
      <c r="G108" s="33"/>
      <c r="H108" s="34"/>
      <c r="I108" s="33"/>
      <c r="J108" s="33"/>
      <c r="K108" s="33"/>
      <c r="L108" s="48"/>
      <c r="M108" s="65"/>
      <c r="N108" s="65"/>
      <c r="O108" s="65"/>
      <c r="P108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8" s="113"/>
      <c r="R108" s="113"/>
      <c r="S108" s="113"/>
      <c r="T108" s="114"/>
      <c r="U108" s="114"/>
      <c r="V108" s="114"/>
      <c r="W108" s="114"/>
      <c r="X108" s="36"/>
      <c r="Y108" s="115"/>
      <c r="Z108" s="116"/>
      <c r="AA108" s="36"/>
      <c r="AB108" s="36"/>
      <c r="AC108" s="36"/>
      <c r="AD108" s="104"/>
      <c r="AE108" s="105"/>
      <c r="AF108" s="106"/>
      <c r="AG108" s="29"/>
      <c r="AH108" s="29"/>
    </row>
    <row r="109" spans="1:34" ht="18" x14ac:dyDescent="0.25">
      <c r="E109" s="59"/>
      <c r="F109" s="33"/>
      <c r="G109" s="33"/>
      <c r="H109" s="34"/>
      <c r="I109" s="33"/>
      <c r="J109" s="33"/>
      <c r="K109" s="33"/>
      <c r="L109" s="48"/>
      <c r="M109" s="65"/>
      <c r="N109" s="65"/>
      <c r="O109" s="65"/>
      <c r="P109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09" s="113"/>
      <c r="R109" s="113"/>
      <c r="S109" s="113"/>
      <c r="T109" s="114"/>
      <c r="U109" s="114"/>
      <c r="V109" s="114"/>
      <c r="W109" s="114"/>
      <c r="X109" s="36"/>
      <c r="Y109" s="115"/>
      <c r="Z109" s="116"/>
      <c r="AA109" s="36"/>
      <c r="AB109" s="36"/>
      <c r="AC109" s="36"/>
      <c r="AD109" s="104"/>
      <c r="AE109" s="105"/>
      <c r="AF109" s="106"/>
      <c r="AG109" s="29"/>
      <c r="AH109" s="29"/>
    </row>
    <row r="110" spans="1:34" ht="18" x14ac:dyDescent="0.25">
      <c r="E110" s="59"/>
      <c r="F110" s="33"/>
      <c r="G110" s="33"/>
      <c r="H110" s="34"/>
      <c r="I110" s="33"/>
      <c r="J110" s="33"/>
      <c r="K110" s="33"/>
      <c r="L110" s="48"/>
      <c r="M110" s="65"/>
      <c r="N110" s="65"/>
      <c r="O110" s="65"/>
      <c r="P110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0" s="113"/>
      <c r="R110" s="113"/>
      <c r="S110" s="113"/>
      <c r="T110" s="114"/>
      <c r="U110" s="114"/>
      <c r="V110" s="114"/>
      <c r="W110" s="114"/>
      <c r="X110" s="36"/>
      <c r="Y110" s="115"/>
      <c r="Z110" s="116"/>
      <c r="AA110" s="36"/>
      <c r="AB110" s="36"/>
      <c r="AC110" s="36"/>
      <c r="AD110" s="104"/>
      <c r="AE110" s="105"/>
      <c r="AF110" s="106"/>
      <c r="AG110" s="29"/>
      <c r="AH110" s="29"/>
    </row>
    <row r="111" spans="1:34" ht="18" x14ac:dyDescent="0.25">
      <c r="E111" s="59"/>
      <c r="F111" s="33"/>
      <c r="G111" s="33"/>
      <c r="H111" s="34"/>
      <c r="I111" s="33"/>
      <c r="J111" s="33"/>
      <c r="K111" s="33"/>
      <c r="L111" s="48"/>
      <c r="M111" s="65"/>
      <c r="N111" s="65"/>
      <c r="O111" s="65"/>
      <c r="P111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1" s="113"/>
      <c r="R111" s="113"/>
      <c r="S111" s="113"/>
      <c r="T111" s="114"/>
      <c r="U111" s="114"/>
      <c r="V111" s="114"/>
      <c r="W111" s="114"/>
      <c r="X111" s="36"/>
      <c r="Y111" s="115"/>
      <c r="Z111" s="116"/>
      <c r="AA111" s="36"/>
      <c r="AB111" s="36"/>
      <c r="AC111" s="36"/>
      <c r="AD111" s="104"/>
      <c r="AE111" s="105"/>
      <c r="AF111" s="106"/>
      <c r="AG111" s="29"/>
      <c r="AH111" s="29"/>
    </row>
    <row r="112" spans="1:34" ht="18" x14ac:dyDescent="0.25">
      <c r="E112" s="59"/>
      <c r="F112" s="33"/>
      <c r="G112" s="33"/>
      <c r="H112" s="34"/>
      <c r="I112" s="33"/>
      <c r="J112" s="33"/>
      <c r="K112" s="33"/>
      <c r="L112" s="48"/>
      <c r="M112" s="65"/>
      <c r="N112" s="65"/>
      <c r="O112" s="65"/>
      <c r="P112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2" s="113"/>
      <c r="R112" s="113"/>
      <c r="S112" s="113"/>
      <c r="T112" s="114"/>
      <c r="U112" s="114"/>
      <c r="V112" s="114"/>
      <c r="W112" s="114"/>
      <c r="X112" s="36"/>
      <c r="Y112" s="115"/>
      <c r="Z112" s="116"/>
      <c r="AA112" s="36"/>
      <c r="AB112" s="36"/>
      <c r="AC112" s="36"/>
      <c r="AD112" s="104"/>
      <c r="AE112" s="105"/>
      <c r="AF112" s="106"/>
      <c r="AG112" s="29"/>
      <c r="AH112" s="29"/>
    </row>
    <row r="113" spans="5:34" ht="18" x14ac:dyDescent="0.25">
      <c r="E113" s="59"/>
      <c r="F113" s="33"/>
      <c r="G113" s="33"/>
      <c r="H113" s="34"/>
      <c r="I113" s="33"/>
      <c r="J113" s="33"/>
      <c r="K113" s="33"/>
      <c r="L113" s="48"/>
      <c r="M113" s="65"/>
      <c r="N113" s="65"/>
      <c r="O113" s="65"/>
      <c r="P113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3" s="113"/>
      <c r="R113" s="113"/>
      <c r="S113" s="113"/>
      <c r="T113" s="114"/>
      <c r="U113" s="114"/>
      <c r="V113" s="114"/>
      <c r="W113" s="114"/>
      <c r="X113" s="36"/>
      <c r="Y113" s="115"/>
      <c r="Z113" s="116"/>
      <c r="AA113" s="36"/>
      <c r="AB113" s="36"/>
      <c r="AC113" s="36"/>
      <c r="AD113" s="104"/>
      <c r="AE113" s="105"/>
      <c r="AF113" s="106"/>
      <c r="AG113" s="29"/>
      <c r="AH113" s="29"/>
    </row>
    <row r="114" spans="5:34" ht="18" x14ac:dyDescent="0.25">
      <c r="E114" s="59"/>
      <c r="F114" s="33"/>
      <c r="G114" s="33"/>
      <c r="H114" s="34"/>
      <c r="I114" s="33"/>
      <c r="J114" s="33"/>
      <c r="K114" s="33"/>
      <c r="L114" s="48"/>
      <c r="M114" s="65"/>
      <c r="N114" s="65"/>
      <c r="O114" s="65"/>
      <c r="P114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4" s="113"/>
      <c r="R114" s="113"/>
      <c r="S114" s="113"/>
      <c r="T114" s="114"/>
      <c r="U114" s="114"/>
      <c r="V114" s="114"/>
      <c r="W114" s="114"/>
      <c r="X114" s="36"/>
      <c r="Y114" s="115"/>
      <c r="Z114" s="116"/>
      <c r="AA114" s="36"/>
      <c r="AB114" s="36"/>
      <c r="AC114" s="36"/>
      <c r="AD114" s="104"/>
      <c r="AE114" s="105"/>
      <c r="AF114" s="106"/>
      <c r="AG114" s="29"/>
      <c r="AH114" s="29"/>
    </row>
    <row r="115" spans="5:34" ht="18" x14ac:dyDescent="0.25">
      <c r="E115" s="59"/>
      <c r="F115" s="33"/>
      <c r="G115" s="33"/>
      <c r="H115" s="34"/>
      <c r="I115" s="33"/>
      <c r="J115" s="33"/>
      <c r="K115" s="33"/>
      <c r="L115" s="48"/>
      <c r="M115" s="65"/>
      <c r="N115" s="65"/>
      <c r="O115" s="65"/>
      <c r="P115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5" s="113"/>
      <c r="R115" s="113"/>
      <c r="S115" s="113"/>
      <c r="T115" s="114"/>
      <c r="U115" s="114"/>
      <c r="V115" s="114"/>
      <c r="W115" s="114"/>
      <c r="X115" s="36"/>
      <c r="Y115" s="115"/>
      <c r="Z115" s="116"/>
      <c r="AA115" s="36"/>
      <c r="AB115" s="36"/>
      <c r="AC115" s="36"/>
      <c r="AD115" s="104"/>
      <c r="AE115" s="105"/>
      <c r="AF115" s="106"/>
      <c r="AG115" s="29"/>
      <c r="AH115" s="29"/>
    </row>
    <row r="116" spans="5:34" ht="18" x14ac:dyDescent="0.25">
      <c r="E116" s="59"/>
      <c r="F116" s="33"/>
      <c r="G116" s="33"/>
      <c r="H116" s="34"/>
      <c r="I116" s="33"/>
      <c r="J116" s="33"/>
      <c r="K116" s="33"/>
      <c r="L116" s="48"/>
      <c r="M116" s="65"/>
      <c r="N116" s="65"/>
      <c r="O116" s="65"/>
      <c r="P116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6" s="113"/>
      <c r="R116" s="113"/>
      <c r="S116" s="113"/>
      <c r="T116" s="114"/>
      <c r="U116" s="114"/>
      <c r="V116" s="114"/>
      <c r="W116" s="114"/>
      <c r="X116" s="36"/>
      <c r="Y116" s="115"/>
      <c r="Z116" s="116"/>
      <c r="AA116" s="36"/>
      <c r="AB116" s="36"/>
      <c r="AC116" s="36"/>
      <c r="AD116" s="104"/>
      <c r="AE116" s="105"/>
      <c r="AF116" s="106"/>
      <c r="AG116" s="29"/>
      <c r="AH116" s="29"/>
    </row>
    <row r="117" spans="5:34" ht="18" x14ac:dyDescent="0.25">
      <c r="E117" s="59"/>
      <c r="F117" s="33"/>
      <c r="G117" s="33"/>
      <c r="H117" s="34"/>
      <c r="I117" s="33"/>
      <c r="J117" s="33"/>
      <c r="K117" s="33"/>
      <c r="L117" s="48"/>
      <c r="M117" s="65"/>
      <c r="N117" s="65"/>
      <c r="O117" s="65"/>
      <c r="P117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7" s="113"/>
      <c r="R117" s="113"/>
      <c r="S117" s="113"/>
      <c r="T117" s="114"/>
      <c r="U117" s="114"/>
      <c r="V117" s="114"/>
      <c r="W117" s="114"/>
      <c r="X117" s="36"/>
      <c r="Y117" s="115"/>
      <c r="Z117" s="116"/>
      <c r="AA117" s="36"/>
      <c r="AB117" s="36"/>
      <c r="AC117" s="36"/>
      <c r="AD117" s="104"/>
      <c r="AE117" s="105"/>
      <c r="AF117" s="106"/>
      <c r="AG117" s="29"/>
      <c r="AH117" s="29"/>
    </row>
    <row r="118" spans="5:34" ht="18" x14ac:dyDescent="0.25">
      <c r="E118" s="59"/>
      <c r="F118" s="33"/>
      <c r="G118" s="33"/>
      <c r="H118" s="34"/>
      <c r="I118" s="33"/>
      <c r="J118" s="33"/>
      <c r="K118" s="33"/>
      <c r="L118" s="48"/>
      <c r="M118" s="65"/>
      <c r="N118" s="65"/>
      <c r="O118" s="65"/>
      <c r="P118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8" s="113"/>
      <c r="R118" s="113"/>
      <c r="S118" s="113"/>
      <c r="T118" s="114"/>
      <c r="U118" s="114"/>
      <c r="V118" s="114"/>
      <c r="W118" s="114"/>
      <c r="X118" s="36"/>
      <c r="Y118" s="115"/>
      <c r="Z118" s="116"/>
      <c r="AA118" s="36"/>
      <c r="AB118" s="36"/>
      <c r="AC118" s="36"/>
      <c r="AD118" s="104"/>
      <c r="AE118" s="105"/>
      <c r="AF118" s="106"/>
      <c r="AG118" s="29"/>
      <c r="AH118" s="29"/>
    </row>
    <row r="119" spans="5:34" ht="18" x14ac:dyDescent="0.25">
      <c r="E119" s="59"/>
      <c r="F119" s="33"/>
      <c r="G119" s="33"/>
      <c r="H119" s="34"/>
      <c r="I119" s="33"/>
      <c r="J119" s="33"/>
      <c r="K119" s="33"/>
      <c r="L119" s="48"/>
      <c r="M119" s="65"/>
      <c r="N119" s="65"/>
      <c r="O119" s="65"/>
      <c r="P119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19" s="113"/>
      <c r="R119" s="113"/>
      <c r="S119" s="113"/>
      <c r="T119" s="114"/>
      <c r="U119" s="114"/>
      <c r="V119" s="114"/>
      <c r="W119" s="114"/>
      <c r="X119" s="36"/>
      <c r="Y119" s="115"/>
      <c r="Z119" s="116"/>
      <c r="AA119" s="36"/>
      <c r="AB119" s="36"/>
      <c r="AC119" s="36"/>
      <c r="AD119" s="104"/>
      <c r="AE119" s="105"/>
      <c r="AF119" s="106"/>
      <c r="AG119" s="29"/>
      <c r="AH119" s="29"/>
    </row>
    <row r="120" spans="5:34" ht="18" x14ac:dyDescent="0.25">
      <c r="E120" s="59"/>
      <c r="F120" s="33"/>
      <c r="G120" s="33"/>
      <c r="H120" s="34"/>
      <c r="I120" s="33"/>
      <c r="J120" s="33"/>
      <c r="K120" s="33"/>
      <c r="L120" s="48"/>
      <c r="M120" s="65"/>
      <c r="N120" s="65"/>
      <c r="O120" s="65"/>
      <c r="P120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0" s="113"/>
      <c r="R120" s="113"/>
      <c r="S120" s="113"/>
      <c r="T120" s="114"/>
      <c r="U120" s="114"/>
      <c r="V120" s="114"/>
      <c r="W120" s="114"/>
      <c r="X120" s="36"/>
      <c r="Y120" s="115"/>
      <c r="Z120" s="116"/>
      <c r="AA120" s="36"/>
      <c r="AB120" s="36"/>
      <c r="AC120" s="36"/>
      <c r="AD120" s="104"/>
      <c r="AE120" s="105"/>
      <c r="AF120" s="106"/>
      <c r="AG120" s="29"/>
      <c r="AH120" s="29"/>
    </row>
    <row r="121" spans="5:34" ht="18" x14ac:dyDescent="0.25">
      <c r="E121" s="59"/>
      <c r="F121" s="33"/>
      <c r="G121" s="33"/>
      <c r="H121" s="34"/>
      <c r="I121" s="33"/>
      <c r="J121" s="33"/>
      <c r="K121" s="33"/>
      <c r="L121" s="48"/>
      <c r="M121" s="65"/>
      <c r="N121" s="65"/>
      <c r="O121" s="65"/>
      <c r="P121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1" s="113"/>
      <c r="R121" s="113"/>
      <c r="S121" s="113"/>
      <c r="T121" s="114"/>
      <c r="U121" s="114"/>
      <c r="V121" s="114"/>
      <c r="W121" s="114"/>
      <c r="X121" s="36"/>
      <c r="Y121" s="115"/>
      <c r="Z121" s="116"/>
      <c r="AA121" s="36"/>
      <c r="AB121" s="36"/>
      <c r="AC121" s="36"/>
      <c r="AD121" s="104"/>
      <c r="AE121" s="105"/>
      <c r="AF121" s="106"/>
      <c r="AG121" s="29"/>
      <c r="AH121" s="29"/>
    </row>
    <row r="122" spans="5:34" ht="18" x14ac:dyDescent="0.25">
      <c r="E122" s="59"/>
      <c r="F122" s="33"/>
      <c r="G122" s="33"/>
      <c r="H122" s="34"/>
      <c r="I122" s="33"/>
      <c r="J122" s="33"/>
      <c r="K122" s="33"/>
      <c r="L122" s="48"/>
      <c r="M122" s="65"/>
      <c r="N122" s="65"/>
      <c r="O122" s="65"/>
      <c r="P122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2" s="113"/>
      <c r="R122" s="113"/>
      <c r="S122" s="113"/>
      <c r="T122" s="114"/>
      <c r="U122" s="114"/>
      <c r="V122" s="114"/>
      <c r="W122" s="114"/>
      <c r="X122" s="36"/>
      <c r="Y122" s="115"/>
      <c r="Z122" s="116"/>
      <c r="AA122" s="36"/>
      <c r="AB122" s="36"/>
      <c r="AC122" s="36"/>
      <c r="AD122" s="104"/>
      <c r="AE122" s="105"/>
      <c r="AF122" s="106"/>
      <c r="AG122" s="29"/>
      <c r="AH122" s="29"/>
    </row>
    <row r="123" spans="5:34" ht="18" x14ac:dyDescent="0.25">
      <c r="E123" s="59"/>
      <c r="F123" s="33"/>
      <c r="G123" s="33"/>
      <c r="H123" s="34"/>
      <c r="I123" s="33"/>
      <c r="J123" s="33"/>
      <c r="K123" s="33"/>
      <c r="L123" s="48"/>
      <c r="M123" s="65"/>
      <c r="N123" s="65"/>
      <c r="O123" s="65"/>
      <c r="P123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3" s="113"/>
      <c r="R123" s="113"/>
      <c r="S123" s="113"/>
      <c r="T123" s="114"/>
      <c r="U123" s="114"/>
      <c r="V123" s="114"/>
      <c r="W123" s="114"/>
      <c r="X123" s="36"/>
      <c r="Y123" s="115"/>
      <c r="Z123" s="116"/>
      <c r="AA123" s="36"/>
      <c r="AB123" s="36"/>
      <c r="AC123" s="36"/>
      <c r="AD123" s="104"/>
      <c r="AE123" s="105"/>
      <c r="AF123" s="106"/>
      <c r="AG123" s="29"/>
      <c r="AH123" s="29"/>
    </row>
    <row r="124" spans="5:34" ht="18" x14ac:dyDescent="0.25">
      <c r="E124" s="59"/>
      <c r="F124" s="33"/>
      <c r="G124" s="33"/>
      <c r="H124" s="34"/>
      <c r="I124" s="33"/>
      <c r="J124" s="33"/>
      <c r="K124" s="33"/>
      <c r="L124" s="48"/>
      <c r="M124" s="65"/>
      <c r="N124" s="65"/>
      <c r="O124" s="65"/>
      <c r="P124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4" s="113"/>
      <c r="R124" s="113"/>
      <c r="S124" s="113"/>
      <c r="T124" s="114"/>
      <c r="U124" s="114"/>
      <c r="V124" s="114"/>
      <c r="W124" s="114"/>
      <c r="X124" s="36"/>
      <c r="Y124" s="115"/>
      <c r="Z124" s="116"/>
      <c r="AA124" s="36"/>
      <c r="AB124" s="36"/>
      <c r="AC124" s="36"/>
      <c r="AD124" s="104"/>
      <c r="AE124" s="105"/>
      <c r="AF124" s="106"/>
      <c r="AG124" s="29"/>
      <c r="AH124" s="29"/>
    </row>
    <row r="125" spans="5:34" ht="18" x14ac:dyDescent="0.25">
      <c r="E125" s="59"/>
      <c r="F125" s="33"/>
      <c r="G125" s="33"/>
      <c r="H125" s="34"/>
      <c r="I125" s="33"/>
      <c r="J125" s="33"/>
      <c r="K125" s="33"/>
      <c r="L125" s="48"/>
      <c r="M125" s="65"/>
      <c r="N125" s="65"/>
      <c r="O125" s="65"/>
      <c r="P125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5" s="113"/>
      <c r="R125" s="113"/>
      <c r="S125" s="113"/>
      <c r="T125" s="114"/>
      <c r="U125" s="114"/>
      <c r="V125" s="114"/>
      <c r="W125" s="114"/>
      <c r="X125" s="36"/>
      <c r="Y125" s="115"/>
      <c r="Z125" s="116"/>
      <c r="AA125" s="36"/>
      <c r="AB125" s="36"/>
      <c r="AC125" s="36"/>
      <c r="AD125" s="104"/>
      <c r="AE125" s="105"/>
      <c r="AF125" s="106"/>
      <c r="AG125" s="29"/>
      <c r="AH125" s="29"/>
    </row>
    <row r="126" spans="5:34" ht="18" x14ac:dyDescent="0.25">
      <c r="E126" s="59"/>
      <c r="F126" s="33"/>
      <c r="G126" s="33"/>
      <c r="H126" s="34"/>
      <c r="I126" s="33"/>
      <c r="J126" s="33"/>
      <c r="K126" s="33"/>
      <c r="L126" s="48"/>
      <c r="M126" s="65"/>
      <c r="N126" s="65"/>
      <c r="O126" s="65"/>
      <c r="P126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6" s="113"/>
      <c r="R126" s="113"/>
      <c r="S126" s="113"/>
      <c r="T126" s="114"/>
      <c r="U126" s="114"/>
      <c r="V126" s="114"/>
      <c r="W126" s="114"/>
      <c r="X126" s="36"/>
      <c r="Y126" s="115"/>
      <c r="Z126" s="116"/>
      <c r="AA126" s="36"/>
      <c r="AB126" s="36"/>
      <c r="AC126" s="36"/>
      <c r="AD126" s="104"/>
      <c r="AE126" s="105"/>
      <c r="AF126" s="106"/>
      <c r="AG126" s="29"/>
      <c r="AH126" s="29"/>
    </row>
    <row r="127" spans="5:34" ht="18" x14ac:dyDescent="0.25">
      <c r="E127" s="59"/>
      <c r="F127" s="33"/>
      <c r="G127" s="33"/>
      <c r="H127" s="34"/>
      <c r="I127" s="33"/>
      <c r="J127" s="33"/>
      <c r="K127" s="33"/>
      <c r="L127" s="48"/>
      <c r="M127" s="65"/>
      <c r="N127" s="65"/>
      <c r="O127" s="65"/>
      <c r="P127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7" s="113"/>
      <c r="R127" s="113"/>
      <c r="S127" s="113"/>
      <c r="T127" s="114"/>
      <c r="U127" s="114"/>
      <c r="V127" s="114"/>
      <c r="W127" s="114"/>
      <c r="X127" s="36"/>
      <c r="Y127" s="115"/>
      <c r="Z127" s="116"/>
      <c r="AA127" s="36"/>
      <c r="AB127" s="36"/>
      <c r="AC127" s="36"/>
      <c r="AD127" s="104"/>
      <c r="AE127" s="105"/>
      <c r="AF127" s="106"/>
      <c r="AG127" s="29"/>
      <c r="AH127" s="29"/>
    </row>
    <row r="128" spans="5:34" ht="18" x14ac:dyDescent="0.25">
      <c r="E128" s="59"/>
      <c r="F128" s="33"/>
      <c r="G128" s="33"/>
      <c r="H128" s="34"/>
      <c r="I128" s="33"/>
      <c r="J128" s="33"/>
      <c r="K128" s="33"/>
      <c r="L128" s="48"/>
      <c r="M128" s="65"/>
      <c r="N128" s="65"/>
      <c r="O128" s="65"/>
      <c r="P128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8" s="113"/>
      <c r="R128" s="113"/>
      <c r="S128" s="113"/>
      <c r="T128" s="114"/>
      <c r="U128" s="114"/>
      <c r="V128" s="114"/>
      <c r="W128" s="114"/>
      <c r="X128" s="36"/>
      <c r="Y128" s="115"/>
      <c r="Z128" s="116"/>
      <c r="AA128" s="36"/>
      <c r="AB128" s="36"/>
      <c r="AC128" s="36"/>
      <c r="AD128" s="104"/>
      <c r="AE128" s="105"/>
      <c r="AF128" s="106"/>
      <c r="AG128" s="29"/>
      <c r="AH128" s="29"/>
    </row>
    <row r="129" spans="5:34" ht="18" x14ac:dyDescent="0.25">
      <c r="E129" s="59"/>
      <c r="F129" s="33"/>
      <c r="G129" s="33"/>
      <c r="H129" s="34"/>
      <c r="I129" s="33"/>
      <c r="J129" s="33"/>
      <c r="K129" s="33"/>
      <c r="L129" s="48"/>
      <c r="M129" s="65"/>
      <c r="N129" s="65"/>
      <c r="O129" s="65"/>
      <c r="P129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29" s="113"/>
      <c r="R129" s="113"/>
      <c r="S129" s="113"/>
      <c r="T129" s="114"/>
      <c r="U129" s="114"/>
      <c r="V129" s="114"/>
      <c r="W129" s="114"/>
      <c r="X129" s="36"/>
      <c r="Y129" s="115"/>
      <c r="Z129" s="116"/>
      <c r="AA129" s="36"/>
      <c r="AB129" s="36"/>
      <c r="AC129" s="36"/>
      <c r="AD129" s="104"/>
      <c r="AE129" s="105"/>
      <c r="AF129" s="106"/>
      <c r="AG129" s="29"/>
      <c r="AH129" s="29"/>
    </row>
    <row r="130" spans="5:34" ht="18" x14ac:dyDescent="0.25">
      <c r="E130" s="59"/>
      <c r="F130" s="33"/>
      <c r="G130" s="33"/>
      <c r="H130" s="34"/>
      <c r="I130" s="33"/>
      <c r="J130" s="33"/>
      <c r="K130" s="33"/>
      <c r="L130" s="48"/>
      <c r="M130" s="65"/>
      <c r="N130" s="65"/>
      <c r="O130" s="65"/>
      <c r="P130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0" s="113"/>
      <c r="R130" s="113"/>
      <c r="S130" s="113"/>
      <c r="T130" s="114"/>
      <c r="U130" s="114"/>
      <c r="V130" s="114"/>
      <c r="W130" s="114"/>
      <c r="X130" s="36"/>
      <c r="Y130" s="115"/>
      <c r="Z130" s="116"/>
      <c r="AA130" s="36"/>
      <c r="AB130" s="36"/>
      <c r="AC130" s="36"/>
      <c r="AD130" s="104"/>
      <c r="AE130" s="105"/>
      <c r="AF130" s="106"/>
      <c r="AG130" s="29"/>
      <c r="AH130" s="29"/>
    </row>
    <row r="131" spans="5:34" ht="18" x14ac:dyDescent="0.25">
      <c r="E131" s="59"/>
      <c r="F131" s="33"/>
      <c r="G131" s="33"/>
      <c r="H131" s="34"/>
      <c r="I131" s="33"/>
      <c r="J131" s="33"/>
      <c r="K131" s="33"/>
      <c r="L131" s="48"/>
      <c r="M131" s="65"/>
      <c r="N131" s="65"/>
      <c r="O131" s="65"/>
      <c r="P131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1" s="113"/>
      <c r="R131" s="113"/>
      <c r="S131" s="113"/>
      <c r="T131" s="114"/>
      <c r="U131" s="114"/>
      <c r="V131" s="114"/>
      <c r="W131" s="114"/>
      <c r="X131" s="36"/>
      <c r="Y131" s="115"/>
      <c r="Z131" s="116"/>
      <c r="AA131" s="36"/>
      <c r="AB131" s="36"/>
      <c r="AC131" s="36"/>
      <c r="AD131" s="104"/>
      <c r="AE131" s="105"/>
      <c r="AF131" s="106"/>
      <c r="AG131" s="29"/>
      <c r="AH131" s="29"/>
    </row>
    <row r="132" spans="5:34" ht="18" x14ac:dyDescent="0.25">
      <c r="E132" s="59"/>
      <c r="F132" s="33"/>
      <c r="G132" s="33"/>
      <c r="H132" s="34"/>
      <c r="I132" s="33"/>
      <c r="J132" s="33"/>
      <c r="K132" s="33"/>
      <c r="L132" s="48"/>
      <c r="M132" s="65"/>
      <c r="N132" s="65"/>
      <c r="O132" s="65"/>
      <c r="P132" s="112" t="e">
        <f>+[2]!Tabla13[[#This Row],[MARCAJES POSITIVOS]]+[2]!Tabla134[[#This Row],[MARCAJES POSITIVOS]]+[2]!Tabla13456[[#This Row],[MARCAJES POSITIVOS]]+[2]!Tabla1345[[#This Row],[MARCAJES POSITIVOS]]+[2]!Tabla13457[[#This Row],[MARCAJES POSITIVOS]]+[2]!Tabla134578[[#This Row],[MARCAJES POSITIVOS]]+[2]!Tabla1345789[[#This Row],[MARCAJES POSITIVOS]]+[2]!Tabla134578910[[#This Row],[MARCAJES POSITIVOS]]+[2]!Tabla13457891011[[#This Row],[MARCAJES POSITIVOS]]+[2]!Tabla1345789101112[[#This Row],[MARCAJES POSITIVOS]]+[2]!Tabla134578910111213[[#This Row],[MARCAJES POSITIVOS]]+[2]!Tabla13457891011121314[[#This Row],[MARCAJES POSITIVOS]]</f>
        <v>#VALUE!</v>
      </c>
      <c r="Q132" s="113"/>
      <c r="R132" s="113"/>
      <c r="S132" s="113"/>
      <c r="T132" s="114"/>
      <c r="U132" s="114"/>
      <c r="V132" s="114"/>
      <c r="W132" s="114"/>
      <c r="X132" s="36"/>
      <c r="Y132" s="115"/>
      <c r="Z132" s="116"/>
      <c r="AA132" s="36"/>
      <c r="AB132" s="36"/>
      <c r="AC132" s="36"/>
      <c r="AD132" s="104"/>
      <c r="AE132" s="105"/>
      <c r="AF132" s="106"/>
      <c r="AG132" s="29"/>
      <c r="AH132" s="29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96</vt:i4>
      </vt:variant>
    </vt:vector>
  </HeadingPairs>
  <TitlesOfParts>
    <vt:vector size="97" baseType="lpstr">
      <vt:lpstr>BASE</vt:lpstr>
      <vt:lpstr>BASE!DicinueveS</vt:lpstr>
      <vt:lpstr>DiecinueveS</vt:lpstr>
      <vt:lpstr>Ekxes</vt:lpstr>
      <vt:lpstr>Enoc</vt:lpstr>
      <vt:lpstr>Enya</vt:lpstr>
      <vt:lpstr>Exces</vt:lpstr>
      <vt:lpstr>Falco</vt:lpstr>
      <vt:lpstr>Gela</vt:lpstr>
      <vt:lpstr>Halú</vt:lpstr>
      <vt:lpstr>Handy</vt:lpstr>
      <vt:lpstr>Helen</vt:lpstr>
      <vt:lpstr>Iby</vt:lpstr>
      <vt:lpstr>Ikka</vt:lpstr>
      <vt:lpstr>Iky</vt:lpstr>
      <vt:lpstr>Ilan</vt:lpstr>
      <vt:lpstr>Inka</vt:lpstr>
      <vt:lpstr>Iroko</vt:lpstr>
      <vt:lpstr>Ixe</vt:lpstr>
      <vt:lpstr>Ixtle</vt:lpstr>
      <vt:lpstr>Jacko</vt:lpstr>
      <vt:lpstr>Jackson</vt:lpstr>
      <vt:lpstr>Jako</vt:lpstr>
      <vt:lpstr>Janis</vt:lpstr>
      <vt:lpstr>Jannis</vt:lpstr>
      <vt:lpstr>Jason</vt:lpstr>
      <vt:lpstr>Jasper</vt:lpstr>
      <vt:lpstr>Jessie</vt:lpstr>
      <vt:lpstr>Jimador</vt:lpstr>
      <vt:lpstr>Joy</vt:lpstr>
      <vt:lpstr>Juma</vt:lpstr>
      <vt:lpstr>Kala</vt:lpstr>
      <vt:lpstr>Kaly</vt:lpstr>
      <vt:lpstr>Kimberly</vt:lpstr>
      <vt:lpstr>Kora</vt:lpstr>
      <vt:lpstr>Krebs</vt:lpstr>
      <vt:lpstr>Kroqueta</vt:lpstr>
      <vt:lpstr>Lady</vt:lpstr>
      <vt:lpstr>Larry</vt:lpstr>
      <vt:lpstr>Laska</vt:lpstr>
      <vt:lpstr>Láska</vt:lpstr>
      <vt:lpstr>Leica</vt:lpstr>
      <vt:lpstr>Leono</vt:lpstr>
      <vt:lpstr>Linda</vt:lpstr>
      <vt:lpstr>Luthor</vt:lpstr>
      <vt:lpstr>Mamut</vt:lpstr>
      <vt:lpstr>Marley</vt:lpstr>
      <vt:lpstr>Masaru</vt:lpstr>
      <vt:lpstr>Miztli</vt:lpstr>
      <vt:lpstr>Moka</vt:lpstr>
      <vt:lpstr>Ohana</vt:lpstr>
      <vt:lpstr>Onix</vt:lpstr>
      <vt:lpstr>Onza</vt:lpstr>
      <vt:lpstr>Orca</vt:lpstr>
      <vt:lpstr>Orion</vt:lpstr>
      <vt:lpstr>Pachi</vt:lpstr>
      <vt:lpstr>Parda</vt:lpstr>
      <vt:lpstr>Petit</vt:lpstr>
      <vt:lpstr>Pixie</vt:lpstr>
      <vt:lpstr>Pocker</vt:lpstr>
      <vt:lpstr>Polka</vt:lpstr>
      <vt:lpstr>Qenny</vt:lpstr>
      <vt:lpstr>Qocum</vt:lpstr>
      <vt:lpstr>Qooby</vt:lpstr>
      <vt:lpstr>Qori</vt:lpstr>
      <vt:lpstr>Quency</vt:lpstr>
      <vt:lpstr>Quenny</vt:lpstr>
      <vt:lpstr>Quiwa</vt:lpstr>
      <vt:lpstr>Raily</vt:lpstr>
      <vt:lpstr>Raven</vt:lpstr>
      <vt:lpstr>Rayli</vt:lpstr>
      <vt:lpstr>Rosetta</vt:lpstr>
      <vt:lpstr>Rosseta</vt:lpstr>
      <vt:lpstr>Rumba</vt:lpstr>
      <vt:lpstr>Rusa</vt:lpstr>
      <vt:lpstr>Sabu</vt:lpstr>
      <vt:lpstr>Sabú</vt:lpstr>
      <vt:lpstr>Samo</vt:lpstr>
      <vt:lpstr>Sena</vt:lpstr>
      <vt:lpstr>Shark</vt:lpstr>
      <vt:lpstr>Shiro</vt:lpstr>
      <vt:lpstr>Shoei</vt:lpstr>
      <vt:lpstr>Sica</vt:lpstr>
      <vt:lpstr>Tammy</vt:lpstr>
      <vt:lpstr>Tayson</vt:lpstr>
      <vt:lpstr>Tica</vt:lpstr>
      <vt:lpstr>Tika</vt:lpstr>
      <vt:lpstr>Titan</vt:lpstr>
      <vt:lpstr>Tlaloc</vt:lpstr>
      <vt:lpstr>Tuza</vt:lpstr>
      <vt:lpstr>Tyson</vt:lpstr>
      <vt:lpstr>Unkas</vt:lpstr>
      <vt:lpstr>Uzy</vt:lpstr>
      <vt:lpstr>Val</vt:lpstr>
      <vt:lpstr>Valquiria</vt:lpstr>
      <vt:lpstr>Vera</vt:lpstr>
      <vt:lpstr>Vully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dcterms:created xsi:type="dcterms:W3CDTF">2023-01-02T22:32:42Z</dcterms:created>
  <dcterms:modified xsi:type="dcterms:W3CDTF">2023-01-04T22:57:56Z</dcterms:modified>
</cp:coreProperties>
</file>