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ilia.rodriguez.i\Documents\Trabajo en casa IICA\Indicadores\MIR\2022\2022\2do. trim\"/>
    </mc:Choice>
  </mc:AlternateContent>
  <bookViews>
    <workbookView xWindow="0" yWindow="0" windowWidth="20355" windowHeight="744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12"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1" l="1"/>
  <c r="J17" i="1" l="1"/>
  <c r="J14" i="1" l="1"/>
  <c r="J24" i="1" l="1"/>
  <c r="J16" i="1"/>
  <c r="F15" i="1"/>
  <c r="F14" i="1"/>
  <c r="H14" i="1" l="1"/>
  <c r="G36" i="3" l="1"/>
  <c r="F36" i="3"/>
  <c r="E38" i="3"/>
  <c r="E39" i="3"/>
  <c r="E40" i="3"/>
  <c r="E41" i="3"/>
  <c r="E42" i="3"/>
  <c r="E43" i="3"/>
  <c r="E44" i="3"/>
  <c r="E37" i="3"/>
  <c r="B21" i="3"/>
  <c r="D29" i="3"/>
  <c r="E29" i="3"/>
  <c r="F29" i="3"/>
  <c r="G29" i="3"/>
  <c r="H29" i="3"/>
  <c r="I29" i="3"/>
  <c r="C29" i="3"/>
  <c r="B31" i="3"/>
  <c r="B32" i="3"/>
  <c r="B30" i="3"/>
  <c r="F41" i="3"/>
  <c r="F38" i="3"/>
  <c r="H30" i="3"/>
  <c r="C31" i="3"/>
  <c r="G38" i="3"/>
  <c r="G41" i="3"/>
  <c r="G39" i="3"/>
  <c r="G32" i="3"/>
  <c r="G31" i="3"/>
  <c r="H32" i="3"/>
  <c r="F39" i="3"/>
  <c r="D31" i="3"/>
  <c r="G30" i="3"/>
  <c r="F42" i="3"/>
  <c r="H31" i="3"/>
  <c r="G42" i="3"/>
  <c r="G40" i="3"/>
  <c r="E30" i="3"/>
  <c r="C32" i="3"/>
  <c r="D32" i="3"/>
  <c r="F32" i="3"/>
  <c r="F37" i="3"/>
  <c r="F27" i="1" l="1"/>
  <c r="G25" i="1"/>
  <c r="G26" i="1" s="1"/>
  <c r="H24" i="1"/>
  <c r="H25" i="1" s="1"/>
  <c r="F24" i="1"/>
  <c r="F19" i="1"/>
  <c r="H17" i="1"/>
  <c r="H18" i="1" s="1"/>
  <c r="G17" i="1"/>
  <c r="G18" i="1" s="1"/>
  <c r="G37" i="3"/>
  <c r="F40" i="3"/>
  <c r="F31" i="3"/>
  <c r="D30" i="3"/>
  <c r="C30" i="3"/>
  <c r="F30" i="3"/>
  <c r="E31" i="3"/>
  <c r="E32" i="3"/>
  <c r="H26" i="1" l="1"/>
  <c r="F26" i="1" s="1"/>
  <c r="F25" i="1"/>
  <c r="F18" i="1"/>
  <c r="F17" i="1"/>
</calcChain>
</file>

<file path=xl/sharedStrings.xml><?xml version="1.0" encoding="utf-8"?>
<sst xmlns="http://schemas.openxmlformats.org/spreadsheetml/2006/main" count="158" uniqueCount="73">
  <si>
    <t>Metas Ciclo Presupuestario 2020</t>
  </si>
  <si>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</si>
  <si>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</si>
  <si>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</si>
  <si>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</si>
  <si>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</si>
  <si>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</si>
  <si>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</si>
  <si>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</si>
  <si>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</si>
  <si>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</si>
  <si>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</si>
  <si>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</si>
  <si>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</si>
  <si>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</si>
  <si>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</si>
  <si>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</si>
  <si>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</si>
  <si>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</si>
  <si>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</si>
  <si>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</si>
  <si>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</si>
  <si>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</si>
  <si>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</si>
  <si>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</si>
  <si>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</si>
  <si>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</si>
  <si>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</si>
  <si>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</si>
  <si>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</si>
  <si>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</si>
  <si>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</si>
  <si>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</si>
  <si>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</si>
  <si>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DIPAF</t>
  </si>
  <si>
    <t>Descendente</t>
  </si>
  <si>
    <t>A4.1.4 Porcentaje de participación del personal TEA IICA en las actividades de verificación en importación comercial y turística en OISA</t>
  </si>
  <si>
    <t>DPIF</t>
  </si>
  <si>
    <t>DPIF-DMN</t>
  </si>
  <si>
    <t>DEC</t>
  </si>
  <si>
    <t>A4.1.6 Porcentaje de eficacia de las Unidades Caninas en el Programa Operativo Anual 2022 de la DGIF</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</si>
  <si>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</si>
  <si>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</si>
  <si>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</si>
  <si>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</si>
  <si>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</si>
  <si>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</si>
  <si>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</si>
  <si>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</si>
  <si>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</si>
  <si>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</si>
  <si>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</si>
  <si>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</si>
  <si>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</si>
  <si>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</si>
  <si>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</si>
  <si>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r>
      <t>El comportamiento de la meta está por debajo de lo programado, esto debido a lo siguiente:
- El flujo de vehículos comerciales y turísticos con respecto al 2021</t>
    </r>
    <r>
      <rPr>
        <sz val="10"/>
        <color rgb="FFFF0000"/>
        <rFont val="Arial Unicode MS"/>
      </rPr>
      <t xml:space="preserve"> </t>
    </r>
    <r>
      <rPr>
        <sz val="10"/>
        <rFont val="Arial Unicode MS"/>
      </rPr>
      <t>tuvo u</t>
    </r>
    <r>
      <rPr>
        <sz val="10"/>
        <rFont val="Arial Unicode MS"/>
        <family val="2"/>
      </rPr>
      <t xml:space="preserve">n incremento por los cambios en el semáforo epidemiológico (cambio a verde) y otras medidas establecidas por la Secretaría de Salud en relación a la pandemia por COVID, con lo que se registró un mayor aforo vehicular en los Puntos de Verificación e Inspección Federal (PVIF), incermentando el numero de vehículos inspeccionados, por lo que no es una variable que se pueda determinar previamente y afecta en la obtención del valor - del indicador.
- La implementación del Dispositivo Nacional de Emergencia para controlar y erradicar el brote de Mosca del Mediterráneo </t>
    </r>
    <r>
      <rPr>
        <i/>
        <sz val="10"/>
        <rFont val="Arial Unicode MS"/>
      </rPr>
      <t>Ceratitis capitata</t>
    </r>
    <r>
      <rPr>
        <sz val="10"/>
        <rFont val="Arial Unicode MS"/>
        <family val="2"/>
      </rPr>
      <t xml:space="preserve"> en Colima, donde se habilitaron Sitios de Inspección Federal para reforzar las medidas de control y vigilancia fitosanitaria de productos hospedantes de la plaga, estando 22 elementos del personal TEA realizando actividades de verificación en dichos sitios, lo que representó una disminución del 10.6% de la plantilla que deberían estar en los PVIF, lo que provoca que la participación TEA se vea reducida.
- Renuncia de 8 personas con categoría TEA de la plantilla de los PVIF que corresponde a una disminución del 5.7% de la plantilla, afectando de igual forma el valor de indicador y que es una variable que no se puede incluir en el cálculo del indicador, por lo que también termina siendo una variable de afectación y que se encuentra fuera de nuestras posibilidades de estimar previamente.</t>
    </r>
  </si>
  <si>
    <t>A pesar de encontrarse por debajo del valor programado, se sigue manteniendo el valor del indicador en semáforo verde (semáforo verde diferencia menor a 10 puntos), ya que la diferencia es 5.2 puntos entre lo programado y realizado; además, la participación del personal TEA sigue siendo de suma importancia para la operación de los PVIF, ya que se cuantifica en promedio un 50% de participación en las actividades de verificación del sitio de inspección (verificaciones a vehículos comerciales y turísticos), por lo que el efecto es positivo, ya que con su ayuda se contribuye a reducir el riesgo de diseminación de plagas y enfermedades y también a mantener los estatus sanitarios.</t>
  </si>
  <si>
    <t>Se entrega la información parcial del indicador ya que solo se cuenta con los datos de los meses de enero y febrero, ya que al momento de la solicitud del reporte aun no se cuenta con los registro del mes de marzo. Con los datos ingresados se cumple la meta de manera parcial.</t>
  </si>
  <si>
    <t>El comportamiento de la meta hasta el momento se manteniendo favorable, auque no podemos tomar esta información como cierta hasta tener los datos completos.</t>
  </si>
  <si>
    <t xml:space="preserve">La meta obtenida es menor a la programada en 1.7% debido a que el número de marcajes se encuentra afectado por la disminución del movimiento de pasajeros y tránsito de vehículos por las restricciones de la pandemia (covid 19). Sin embargo nos encontramos en semaforo verde.
La meta programada se calculó con base en datos de años anteriores, por lo que es una variable que no se puede predecir, ya que depende del tránsito de pasajeros nacionales e internacionales.
Se reportan diferencias en la información debido a cambios de adscripción de binomios,  4 bajas de caninos por enfermedad y muerte y  3 con baja actividad.
La Información  que se reporta es del 1o de enero al 25 de marzo 2022.
 </t>
  </si>
  <si>
    <t>Se reflejan menos marcajes positivos de los esperados por la reducción de pasajeros en los puntos de ingreso y movilización nacional, así como una menor cantidad de unidades caninas en operación.</t>
  </si>
  <si>
    <t>NA</t>
  </si>
  <si>
    <t>C4.1 Índice de acciones estratégicas para la prevención y fortalecimiento de las actividades de sanidad (OISA y PVIF)</t>
  </si>
  <si>
    <t>C4.1 Índice de acciones estratégicas para la prevención y fortalecimiento de las actividades de sanidad (OISA Y PVIF)</t>
  </si>
  <si>
    <r>
      <t xml:space="preserve">(((0.33)*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t>
    </r>
    <r>
      <rPr>
        <b/>
        <sz val="10"/>
        <color theme="1"/>
        <rFont val="Calibri"/>
        <family val="2"/>
        <scheme val="minor"/>
      </rPr>
      <t>((0.34)*No. de cargamentos comerciales, de movilización nacional en los PVIF y productos  turísticos con rechazos  al periodo t / No. de cargamentos comerciales, de movilización nacional en los PVIF y productos turísticos inspeccionados al periodo t)</t>
    </r>
  </si>
  <si>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</si>
  <si>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</si>
  <si>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</si>
  <si>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</si>
  <si>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DIPAF/DMN</t>
  </si>
  <si>
    <t>Año: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</si>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</sst>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0%"/>
    <numFmt numFmtId="166" formatCode="_-* #,##0_-;\-* #,##0_-;_-* &quot;-&quot;??_-;_-@_-"/>
    <numFmt numFmtId="167" formatCode="0;\-0;;@"/>
    <numFmt numFmtId="168" formatCode="0.0%"/>
  </numFmts>
  <fonts count="25">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sz val="10"/>
      <name val="Arial Unicode MS"/>
      <family val="2"/>
    </font>
    <font>
      <sz val="10"/>
      <color rgb="FFFF0000"/>
      <name val="Arial Unicode MS"/>
    </font>
    <font>
      <sz val="10"/>
      <name val="Arial Unicode MS"/>
    </font>
    <font>
      <i/>
      <sz val="10"/>
      <name val="Arial Unicode MS"/>
    </font>
    <font>
      <b/>
      <sz val="16"/>
      <name val="Montserrat"/>
    </font>
  </fonts>
  <fills count="11">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6"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10" fillId="0" borderId="8" xfId="2" applyNumberFormat="1" applyFont="1" applyFill="1" applyBorder="1" applyAlignment="1">
      <alignment horizontal="right" vertical="center" wrapText="1"/>
    </xf>
    <xf numFmtId="166"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7"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6" fontId="0" fillId="0" borderId="0" xfId="0" applyNumberFormat="1"/>
    <xf numFmtId="166"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8" fontId="0" fillId="0" borderId="0" xfId="0" applyNumberFormat="1"/>
    <xf numFmtId="3" fontId="7" fillId="0" borderId="9" xfId="0" applyNumberFormat="1" applyFont="1" applyFill="1" applyBorder="1" applyAlignment="1">
      <alignment horizontal="left" vertical="center" wrapText="1"/>
    </xf>
    <xf numFmtId="4" fontId="5" fillId="2" borderId="1" xfId="0" applyNumberFormat="1" applyFont="1" applyFill="1" applyBorder="1" applyAlignment="1" applyProtection="1">
      <alignment horizontal="center" vertical="center"/>
      <protection locked="0"/>
    </xf>
    <xf numFmtId="0" fontId="20" fillId="2" borderId="26" xfId="0" quotePrefix="1" applyFont="1" applyFill="1" applyBorder="1" applyAlignment="1" applyProtection="1">
      <alignment horizontal="left" vertical="center" wrapText="1"/>
      <protection locked="0"/>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0" fontId="5" fillId="0" borderId="1" xfId="0" applyFont="1" applyBorder="1" applyAlignment="1" applyProtection="1">
      <alignment horizontal="right"/>
    </xf>
    <xf numFmtId="10" fontId="7" fillId="0" borderId="9" xfId="2" applyNumberFormat="1" applyFont="1" applyFill="1" applyBorder="1" applyAlignment="1">
      <alignment horizontal="left" vertical="center"/>
    </xf>
    <xf numFmtId="10" fontId="16" fillId="0" borderId="0" xfId="2" applyNumberFormat="1" applyFont="1" applyBorder="1"/>
    <xf numFmtId="9" fontId="7" fillId="0" borderId="8" xfId="2" applyFont="1" applyFill="1" applyBorder="1" applyAlignment="1">
      <alignment horizontal="center" vertical="center" wrapText="1"/>
    </xf>
    <xf numFmtId="9" fontId="5" fillId="0" borderId="1" xfId="2" applyFont="1" applyBorder="1" applyAlignment="1" applyProtection="1">
      <alignment horizontal="center" vertical="center"/>
    </xf>
    <xf numFmtId="0" fontId="24" fillId="8" borderId="0" xfId="0" applyFont="1" applyFill="1" applyBorder="1" applyAlignment="1">
      <alignment horizontal="center" vertical="center" wrapText="1" readingOrder="1"/>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0" fillId="0" borderId="7" xfId="0" applyFont="1" applyFill="1" applyBorder="1" applyAlignment="1">
      <alignment horizontal="center" vertical="center"/>
    </xf>
  </cellXfs>
  <cellStyles count="3">
    <cellStyle name="Millares" xfId="1" builtinId="3"/>
    <cellStyle name="Normal" xfId="0" builtinId="0"/>
    <cellStyle name="Porcentaje" xfId="2" builtinId="5"/>
  </cellStyles>
  <dxfs count="26">
    <dxf>
      <numFmt numFmtId="166" formatCode="_-* #,##0_-;\-* #,##0_-;_-* &quot;-&quot;??_-;_-@_-"/>
    </dxf>
    <dxf>
      <numFmt numFmtId="169" formatCode="_-* #,##0.0_-;\-* #,##0.0_-;_-* &quot;-&quot;??_-;_-@_-"/>
    </dxf>
    <dxf>
      <numFmt numFmtId="35" formatCode="_-* #,##0.00_-;\-* #,##0.00_-;_-* &quot;-&quot;??_-;_-@_-"/>
    </dxf>
    <dxf>
      <numFmt numFmtId="168"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[DAHBOARDS_04072022.xlsx]TABLAS!TablaDinámica4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TABLAS!$O$16:$O$17</c:f>
              <c:strCache>
                <c:ptCount val="2"/>
                <c:pt idx="0">
                  <c:v>1er. Semestre</c:v>
                </c:pt>
                <c:pt idx="1">
                  <c:v>2do. Semestre</c:v>
                </c:pt>
              </c:strCache>
            </c:strRef>
          </c:cat>
          <c:val>
            <c:numRef>
              <c:f>TABLAS!$P$16:$P$17</c:f>
              <c:numCache>
                <c:formatCode>0.0%</c:formatCode>
                <c:ptCount val="2"/>
                <c:pt idx="0">
                  <c:v>3.1610437241068861E-3</c:v>
                </c:pt>
                <c:pt idx="1">
                  <c:v>3.1610438504784282E-3</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TABLAS!$O$16:$O$17</c:f>
              <c:strCache>
                <c:ptCount val="2"/>
                <c:pt idx="0">
                  <c:v>1er. Semestre</c:v>
                </c:pt>
                <c:pt idx="1">
                  <c:v>2do. Semestre</c:v>
                </c:pt>
              </c:strCache>
            </c:strRef>
          </c:cat>
          <c:val>
            <c:numRef>
              <c:f>TABLAS!$Q$16:$Q$17</c:f>
              <c:numCache>
                <c:formatCode>General</c:formatCode>
                <c:ptCount val="2"/>
                <c:pt idx="0">
                  <c:v>2.3230805738128093E-3</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6671113</xdr:colOff>
      <xdr:row>0</xdr:row>
      <xdr:rowOff>104775</xdr:rowOff>
    </xdr:from>
    <xdr:to>
      <xdr:col>1</xdr:col>
      <xdr:colOff>10487024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1</xdr:col>
      <xdr:colOff>6505574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4746.516540046294" createdVersion="6" refreshedVersion="6" minRefreshableVersion="3" recordCount="14">
  <cacheSource type="worksheet">
    <worksheetSource name="Tabla1"/>
  </cacheSource>
  <cacheFields count="19">
    <cacheField name="AÑO" numFmtId="0">
      <sharedItems containsMixedTypes="1" containsNumber="1" containsInteger="1" minValue="2022" maxValue="2022"/>
    </cacheField>
    <cacheField name="Nombre Indicador" numFmtId="0">
      <sharedItems count="14">
        <s v="C4.1 Índice de acciones estratégicas para la prevención y fortalecimiento de las actividades de sanidad (OISA y PVIF)"/>
        <s v="A4.1.4 Porcentaje de participación del personal TEA IICA en las actividades de verificación en importación comercial y turística en OISA"/>
        <s v="A4.1.5 Porcentaje de participación del personal TEA IICA en las actividades de verificación de la movilización Nacional en los PVIF"/>
        <s v="A4.1.6 Porcentaje de eficacia de las Unidades Caninas en el Programa Operativo Anual 2022 de la DGIF"/>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 para la prevención y fortalecimiento de las actividades de sanidad" u="1"/>
        <s v="C4.1 Índice de acciones estratégica para la prevención y fortalecimiento de las actividades de sanidad (PV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5" longText="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10">
      <sharedItems containsSemiMixedTypes="0" containsString="0" containsNumber="1" minValue="3.1610437241068861E-3" maxValue="0.93024512364245449"/>
    </cacheField>
    <cacheField name="Numerador Programado" numFmtId="0">
      <sharedItems containsMixedTypes="1" containsNumber="1" minValue="39535" maxValue="5755497.4000000004"/>
    </cacheField>
    <cacheField name="Denominador Programado" numFmtId="0">
      <sharedItems containsMixedTypes="1" containsNumber="1" minValue="55523" maxValue="25013889"/>
    </cacheField>
    <cacheField name="Período " numFmtId="3">
      <sharedItems/>
    </cacheField>
    <cacheField name="Avance Meta" numFmtId="0">
      <sharedItems containsString="0" containsBlank="1" containsNumber="1" minValue="2.3230805738128093E-3" maxValue="0.91309510218061418"/>
    </cacheField>
    <cacheField name="Avance Numerador" numFmtId="0">
      <sharedItems containsBlank="1" containsMixedTypes="1" containsNumber="1" containsInteger="1" minValue="16388" maxValue="5031020"/>
    </cacheField>
    <cacheField name="Avance Denominador" numFmtId="0">
      <sharedItems containsBlank="1" containsMixedTypes="1" containsNumber="1" containsInteger="1" minValue="43795" maxValue="7054426"/>
    </cacheField>
    <cacheField name=" Cumplimiento" numFmtId="0">
      <sharedItems containsString="0" containsBlank="1" containsNumber="1" minValue="91.93" maxValue="99.35"/>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6">
        <s v="DIPAF/DMN"/>
        <s v="DIPAF"/>
        <s v="DPIF"/>
        <s v="DPIF-DMN"/>
        <s v="DEC"/>
        <s v="DMN"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2"/>
    <x v="0"/>
    <x v="0"/>
    <s v="Descendente"/>
    <x v="0"/>
    <n v="3.1610437241068861E-3"/>
    <n v="39535"/>
    <n v="12506945"/>
    <s v="Junio"/>
    <n v="2.3230805738128093E-3"/>
    <n v="16388"/>
    <n v="7054426"/>
    <m/>
    <m/>
    <m/>
    <m/>
    <m/>
    <x v="0"/>
    <s v="C4.1 Índice de acciones estratégica para la prevención y fortalecimiento de las actividades de sanidad (OISA)"/>
  </r>
  <r>
    <n v="2022"/>
    <x v="0"/>
    <x v="0"/>
    <s v="Descendente"/>
    <x v="1"/>
    <n v="3.1610438504784282E-3"/>
    <n v="79070"/>
    <n v="25013889"/>
    <s v="Diciembre"/>
    <m/>
    <m/>
    <m/>
    <m/>
    <m/>
    <m/>
    <m/>
    <m/>
    <x v="1"/>
    <s v="C4.1 Índice de acciones estratégica para la prevención y fortalecimiento de las actividades de sanidad (OISA)"/>
  </r>
  <r>
    <n v="2022"/>
    <x v="1"/>
    <x v="1"/>
    <s v="Ascendente"/>
    <x v="2"/>
    <n v="0.73029999999999995"/>
    <n v="945530"/>
    <n v="1294798"/>
    <s v="Marzo"/>
    <n v="0.72548510114712383"/>
    <n v="1708722"/>
    <n v="2355282"/>
    <n v="99.35"/>
    <s v="Se entrega la información parcial del indicador ya que solo se cuenta con los datos de los meses de enero y febrero, ya que al momento de la solicitud del reporte aun no se cuenta con los registro del mes de marzo. Con los datos ingresados se cumple la meta de manera parcial."/>
    <s v="El comportamiento de la meta hasta el momento se manteniendo favorable, auque no podemos tomar esta información como cierta hasta tener los datos completos."/>
    <m/>
    <m/>
    <x v="2"/>
    <m/>
  </r>
  <r>
    <s v="."/>
    <x v="1"/>
    <x v="1"/>
    <s v="Ascendente"/>
    <x v="3"/>
    <n v="0.70075415260032914"/>
    <n v="2384405"/>
    <n v="3402627"/>
    <s v="Junio"/>
    <n v="0.74072950744849075"/>
    <n v="5031020"/>
    <n v="6791980"/>
    <m/>
    <m/>
    <m/>
    <m/>
    <m/>
    <x v="2"/>
    <m/>
  </r>
  <r>
    <n v="2022"/>
    <x v="1"/>
    <x v="1"/>
    <s v="Ascendente"/>
    <x v="4"/>
    <n v="0.693822797968081"/>
    <n v="3823280"/>
    <n v="5510456"/>
    <s v="Septiembre"/>
    <m/>
    <m/>
    <m/>
    <m/>
    <m/>
    <m/>
    <m/>
    <m/>
    <x v="2"/>
    <m/>
  </r>
  <r>
    <n v="2022"/>
    <x v="1"/>
    <x v="1"/>
    <s v="Ascendente"/>
    <x v="5"/>
    <n v="0.68263337218689812"/>
    <n v="5755497.4000000004"/>
    <n v="8431315.5999999996"/>
    <s v="Diciembre"/>
    <m/>
    <m/>
    <m/>
    <m/>
    <m/>
    <m/>
    <m/>
    <m/>
    <x v="2"/>
    <m/>
  </r>
  <r>
    <n v="2022"/>
    <x v="2"/>
    <x v="2"/>
    <s v="Ascendente"/>
    <x v="2"/>
    <n v="0.64180000000000004"/>
    <s v="NA"/>
    <s v="NA"/>
    <s v="Marzo"/>
    <n v="0.59001860122842098"/>
    <s v="N.A."/>
    <s v="N.A."/>
    <n v="91.93"/>
    <s v="El comportamiento de la meta está por debajo de lo programado, esto debido a lo siguiente:_x000a_- El flujo de vehículos comerciales y turísticos con respecto al 2021 tuvo un incremento por los cambios en el semáforo epidemiológico (cambio a verde) y otras medidas establecidas por la Secretaría de Salud en relación a la pandemia por COVID, con lo que se registró un mayor aforo vehicular en los Puntos de Verificación e Inspección Federal (PVIF), incermentando el numero de vehículos inspeccionados, por lo que no es una variable que se pueda determinar previamente y afecta en la obtención del valor - del indicador._x000a_- La implementación del Dispositivo Nacional de Emergencia para controlar y erradicar el brote de Mosca del Mediterráneo Ceratitis capitata en Colima, donde se habilitaron Sitios de Inspección Federal para reforzar las medidas de control y vigilancia fitosanitaria de productos hospedantes de la plaga, estando 22 elementos del personal TEA realizando actividades de verificación en dichos sitios, lo que representó una disminución del 10.6% de la plantilla que deberían estar en los PVIF, lo que provoca que la participación TEA se vea reducida._x000a_- Renuncia de 8 personas con categoría TEA de la plantilla de los PVIF que corresponde a una disminución del 5.7% de la plantilla, afectando de igual forma el valor de indicador y que es una variable que no se puede incluir en el cálculo del indicador, por lo que también termina siendo una variable de afectación y que se encuentra fuera de nuestras posibilidades de estimar previamente."/>
    <s v="A pesar de encontrarse por debajo del valor programado, se sigue manteniendo el valor del indicador en semáforo verde (semáforo verde diferencia menor a 10 puntos), ya que la diferencia es 5.2 puntos entre lo programado y realizado; además, la participación del personal TEA sigue siendo de suma importancia para la operación de los PVIF, ya que se cuantifica en promedio un 50% de participación en las actividades de verificación del sitio de inspección (verificaciones a vehículos comerciales y turísticos), por lo que el efecto es positivo, ya que con su ayuda se contribuye a reducir el riesgo de diseminación de plagas y enfermedades y también a mantener los estatus sanitarios."/>
    <m/>
    <m/>
    <x v="3"/>
    <m/>
  </r>
  <r>
    <n v="2022"/>
    <x v="2"/>
    <x v="2"/>
    <s v="Ascendente"/>
    <x v="3"/>
    <n v="0.6"/>
    <s v="NA"/>
    <s v="NA"/>
    <s v="Junio"/>
    <n v="0.57640000000000002"/>
    <m/>
    <m/>
    <m/>
    <m/>
    <m/>
    <m/>
    <m/>
    <x v="3"/>
    <m/>
  </r>
  <r>
    <n v="2022"/>
    <x v="2"/>
    <x v="2"/>
    <s v="Ascendente"/>
    <x v="4"/>
    <n v="0.62250000000000005"/>
    <s v="NA"/>
    <s v="NA"/>
    <s v="Septiembre"/>
    <m/>
    <m/>
    <m/>
    <m/>
    <m/>
    <m/>
    <m/>
    <m/>
    <x v="3"/>
    <m/>
  </r>
  <r>
    <n v="2022"/>
    <x v="2"/>
    <x v="2"/>
    <s v="Ascendente"/>
    <x v="5"/>
    <n v="0.61080000000000001"/>
    <s v="NA"/>
    <s v="NA"/>
    <s v="Diciembre"/>
    <m/>
    <m/>
    <m/>
    <m/>
    <m/>
    <m/>
    <m/>
    <m/>
    <x v="3"/>
    <m/>
  </r>
  <r>
    <n v="2022"/>
    <x v="3"/>
    <x v="3"/>
    <s v="Ascendente"/>
    <x v="2"/>
    <n v="0.93024512364245449"/>
    <n v="51650"/>
    <n v="55523"/>
    <s v="Marzo"/>
    <n v="0.91309510218061418"/>
    <n v="39989"/>
    <n v="43795"/>
    <n v="97.98"/>
    <s v="La meta obtenida es menor a la programada en 1.7% debido a que el número de marcajes se encuentra afectado por la disminución del movimiento de pasajeros y tránsito de vehículos por las restricciones de la pandemia (covid 19). Sin embargo nos encontramos en semaforo verde._x000a_La meta programada se calculó con base en datos de años anteriores, por lo que es una variable que no se puede predecir, ya que depende del tránsito de pasajeros nacionales e internacionales._x000a_Se reportan diferencias en la información debido a cambios de adscripción de binomios,  4 bajas de caninos por enfermedad y muerte y  3 con baja actividad._x000a_La Información  que se reporta es del 1o de enero al 25 de marzo 2022._x000a__x000a_ "/>
    <s v="Se reflejan menos marcajes positivos de los esperados por la reducción de pasajeros en los puntos de ingreso y movilización nacional, así como una menor cantidad de unidades caninas en operación."/>
    <m/>
    <m/>
    <x v="4"/>
    <m/>
  </r>
  <r>
    <n v="2022"/>
    <x v="3"/>
    <x v="3"/>
    <s v="Ascendente"/>
    <x v="3"/>
    <n v="0.93024512364245449"/>
    <n v="103300"/>
    <n v="111046"/>
    <s v="Junio"/>
    <n v="0.91217345985972076"/>
    <n v="84013"/>
    <n v="92102"/>
    <m/>
    <m/>
    <m/>
    <m/>
    <m/>
    <x v="4"/>
    <m/>
  </r>
  <r>
    <n v="2022"/>
    <x v="3"/>
    <x v="3"/>
    <s v="Ascendente"/>
    <x v="4"/>
    <n v="0.93023953893258093"/>
    <n v="154950"/>
    <n v="166570"/>
    <s v="Septiembre"/>
    <m/>
    <m/>
    <m/>
    <m/>
    <m/>
    <m/>
    <m/>
    <m/>
    <x v="4"/>
    <m/>
  </r>
  <r>
    <n v="2022"/>
    <x v="3"/>
    <x v="3"/>
    <s v="Ascendente"/>
    <x v="5"/>
    <n v="0.92754354051474164"/>
    <n v="206000"/>
    <n v="222092"/>
    <s v="Diciembre"/>
    <m/>
    <m/>
    <m/>
    <m/>
    <m/>
    <m/>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0"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7" firstHeaderRow="1" firstDataRow="1" firstDataCol="1" rowPageCount="1" colPageCount="1"/>
  <pivotFields count="19">
    <pivotField showAll="0"/>
    <pivotField showAll="0"/>
    <pivotField axis="axisRow" showAll="0">
      <items count="16">
        <item m="1" x="14"/>
        <item m="1" x="4"/>
        <item m="1" x="5"/>
        <item m="1" x="7"/>
        <item m="1" x="8"/>
        <item m="1" x="11"/>
        <item m="1" x="9"/>
        <item m="1" x="10"/>
        <item m="1" x="12"/>
        <item m="1" x="13"/>
        <item m="1" x="6"/>
        <item x="0"/>
        <item x="1"/>
        <item x="2"/>
        <item x="3"/>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axis="axisPage" multipleItemSelectionAllowed="1" showAll="0">
      <items count="7">
        <item h="1" x="4"/>
        <item x="1"/>
        <item m="1" x="5"/>
        <item h="1" x="2"/>
        <item h="1" x="3"/>
        <item h="1" x="0"/>
        <item t="default"/>
      </items>
    </pivotField>
    <pivotField showAll="0"/>
  </pivotFields>
  <rowFields count="1">
    <field x="2"/>
  </rowFields>
  <rowItems count="2">
    <i>
      <x v="11"/>
    </i>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12"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H19" firstHeaderRow="1" firstDataRow="2" firstDataCol="1"/>
  <pivotFields count="19">
    <pivotField showAll="0"/>
    <pivotField showAll="0">
      <items count="15">
        <item h="1" m="1" x="9"/>
        <item h="1" x="1"/>
        <item h="1" x="2"/>
        <item h="1" m="1" x="12"/>
        <item h="1" x="3"/>
        <item h="1" m="1" x="7"/>
        <item h="1" m="1" x="10"/>
        <item h="1" m="1" x="11"/>
        <item h="1" m="1" x="13"/>
        <item h="1" m="1" x="6"/>
        <item h="1" m="1" x="8"/>
        <item x="0"/>
        <item h="1" m="1" x="4"/>
        <item h="1" m="1" x="5"/>
        <item t="default"/>
      </items>
    </pivotField>
    <pivotField showAll="0"/>
    <pivotField showAll="0"/>
    <pivotField axis="axisCol" showAll="0">
      <items count="7">
        <item x="2"/>
        <item x="3"/>
        <item x="4"/>
        <item x="5"/>
        <item x="0"/>
        <item x="1"/>
        <item t="default"/>
      </items>
    </pivotField>
    <pivotField showAll="0"/>
    <pivotField numFmtId="166" showAll="0"/>
    <pivotField numFmtId="166" showAll="0"/>
    <pivotField showAll="0"/>
    <pivotField dataField="1" showAll="0"/>
    <pivotField dataField="1" numFmtId="166" showAll="0"/>
    <pivotField dataField="1" numFmtId="166"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2">
    <i>
      <x v="4"/>
    </i>
    <i>
      <x v="5"/>
    </i>
  </colItems>
  <dataFields count="3">
    <dataField name="Numerador" fld="10" baseField="4" baseItem="3"/>
    <dataField name="Denominador" fld="11" baseField="4" baseItem="3"/>
    <dataField name="Meta" fld="9" baseField="4" baseItem="3"/>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4"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7" firstHeaderRow="0" firstDataRow="1" firstDataCol="1"/>
  <pivotFields count="19">
    <pivotField showAll="0"/>
    <pivotField showAll="0">
      <items count="15">
        <item h="1" m="1" x="9"/>
        <item h="1" x="1"/>
        <item h="1" x="2"/>
        <item h="1" m="1" x="12"/>
        <item h="1" x="3"/>
        <item h="1" m="1" x="7"/>
        <item h="1" m="1" x="10"/>
        <item h="1" m="1" x="11"/>
        <item h="1" m="1" x="13"/>
        <item h="1" m="1" x="6"/>
        <item h="1" m="1" x="8"/>
        <item x="0"/>
        <item h="1" m="1" x="4"/>
        <item h="1" m="1" x="5"/>
        <item t="default"/>
      </items>
    </pivotField>
    <pivotField showAll="0"/>
    <pivotField showAll="0"/>
    <pivotField axis="axisRow" showAll="0">
      <items count="7">
        <item x="2"/>
        <item x="3"/>
        <item x="4"/>
        <item x="5"/>
        <item x="0"/>
        <item x="1"/>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showAll="0"/>
    <pivotField showAll="0"/>
  </pivotFields>
  <rowFields count="1">
    <field x="4"/>
  </rowFields>
  <rowItems count="2">
    <i>
      <x v="4"/>
    </i>
    <i>
      <x v="5"/>
    </i>
  </rowItems>
  <colFields count="1">
    <field x="-2"/>
  </colFields>
  <colItems count="2">
    <i>
      <x/>
    </i>
    <i i="1">
      <x v="1"/>
    </i>
  </colItems>
  <dataFields count="2">
    <dataField name="Programada" fld="5" baseField="0" baseItem="0" numFmtId="168"/>
    <dataField name="Realizada" fld="9" baseField="0" baseItem="0"/>
  </dataFields>
  <formats count="1">
    <format dxfId="3">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5">
        <item h="1" m="1" x="9"/>
        <item h="1" x="1"/>
        <item h="1" x="2"/>
        <item h="1" m="1" x="12"/>
        <item h="1" x="3"/>
        <item h="1" m="1" x="7"/>
        <item h="1" m="1" x="10"/>
        <item h="1" m="1" x="11"/>
        <item h="1" m="1" x="13"/>
        <item h="1" m="1" x="6"/>
        <item h="1" m="1" x="8"/>
        <item x="0"/>
        <item h="1" m="1" x="4"/>
        <item h="1" m="1" x="5"/>
        <item t="default"/>
      </items>
    </pivotField>
    <pivotField axis="axisRow" showAll="0">
      <items count="16">
        <item m="1" x="14"/>
        <item m="1" x="4"/>
        <item m="1" x="5"/>
        <item m="1" x="7"/>
        <item m="1" x="8"/>
        <item m="1" x="11"/>
        <item m="1" x="9"/>
        <item m="1" x="10"/>
        <item m="1" x="12"/>
        <item m="1" x="13"/>
        <item m="1" x="6"/>
        <item x="0"/>
        <item x="1"/>
        <item x="2"/>
        <item x="3"/>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showAll="0"/>
    <pivotField showAll="0"/>
  </pivotFields>
  <rowFields count="1">
    <field x="2"/>
  </rowFields>
  <rowItems count="2">
    <i>
      <x v="1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9"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6"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axis="axisPage" multipleItemSelectionAllowed="1" showAll="0">
      <items count="7">
        <item h="1" x="4"/>
        <item h="1" x="1"/>
        <item m="1" x="5"/>
        <item h="1" x="2"/>
        <item h="1" x="3"/>
        <item x="0"/>
        <item t="default"/>
      </items>
    </pivotField>
    <pivotField showAll="0"/>
  </pivotFields>
  <rowFields count="1">
    <field x="4"/>
  </rowFields>
  <rowItems count="1">
    <i>
      <x/>
    </i>
  </rowItem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4">
        <i x="1"/>
        <i x="2"/>
        <i x="3"/>
        <i x="0" s="1"/>
        <i x="9" nd="1"/>
        <i x="12" nd="1"/>
        <i x="7" nd="1"/>
        <i x="10" nd="1"/>
        <i x="11" nd="1"/>
        <i x="13" nd="1"/>
        <i x="6" nd="1"/>
        <i x="8" nd="1"/>
        <i x="4" nd="1"/>
        <i x="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24" headerRowBorderDxfId="25" totalsRowBorderDxfId="23">
  <tableColumns count="19">
    <tableColumn id="1" name="AÑO" dataDxfId="22"/>
    <tableColumn id="2" name="Nombre Indicador" dataDxfId="21"/>
    <tableColumn id="3" name="Método de Cálculo" dataDxfId="20" dataCellStyle="Porcentaje"/>
    <tableColumn id="4" name="Sentido del Indicador" dataDxfId="19" dataCellStyle="Porcentaje"/>
    <tableColumn id="5" name="Periodo" dataDxfId="18"/>
    <tableColumn id="6" name="Meta Programada" dataDxfId="17"/>
    <tableColumn id="7" name="Numerador Programado" dataDxfId="16" dataCellStyle="Millares"/>
    <tableColumn id="8" name="Denominador Programado" dataDxfId="15" dataCellStyle="Millares"/>
    <tableColumn id="9" name="Período " dataDxfId="14"/>
    <tableColumn id="10" name="Avance Meta" dataDxfId="13" dataCellStyle="Porcentaje"/>
    <tableColumn id="11" name="Avance Numerador" dataDxfId="12" dataCellStyle="Millares"/>
    <tableColumn id="12" name="Avance Denominador" dataDxfId="11" dataCellStyle="Millares"/>
    <tableColumn id="13" name=" Cumplimiento" dataDxfId="10"/>
    <tableColumn id="14" name="Causa" dataDxfId="9"/>
    <tableColumn id="15" name="Efecto" dataDxfId="8"/>
    <tableColumn id="16" name="Estado" dataDxfId="7"/>
    <tableColumn id="17" name="Avance Estado" dataDxfId="6"/>
    <tableColumn id="18" name="Programado" dataDxfId="5" dataCellStyle="Millares"/>
    <tableColumn id="19" name="Avance" dataDxfId="4"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A18" zoomScale="90" zoomScaleNormal="90" workbookViewId="0">
      <selection activeCell="B23" sqref="B23"/>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94" t="s">
        <v>0</v>
      </c>
      <c r="F12" s="94"/>
      <c r="G12" s="94"/>
      <c r="H12" s="94"/>
      <c r="I12" s="95" t="s">
        <v>1</v>
      </c>
      <c r="J12" s="95"/>
      <c r="K12" s="95"/>
      <c r="L12" s="95"/>
      <c r="M12" s="15" t="s">
        <v>2</v>
      </c>
      <c r="N12" s="96" t="s">
        <v>3</v>
      </c>
      <c r="O12" s="96"/>
    </row>
    <row r="13" spans="1:48">
      <c r="A13" s="16" t="s">
        <v>4</v>
      </c>
      <c r="B13" s="17" t="s">
        <v>5</v>
      </c>
      <c r="C13" s="18" t="s">
        <v>6</v>
      </c>
      <c r="D13" s="19" t="s">
        <v>7</v>
      </c>
      <c r="E13" s="19" t="s">
        <v>8</v>
      </c>
      <c r="F13" s="19" t="s">
        <v>9</v>
      </c>
      <c r="G13" s="19" t="s">
        <v>10</v>
      </c>
      <c r="H13" s="19" t="s">
        <v>11</v>
      </c>
      <c r="I13" s="19" t="s">
        <v>12</v>
      </c>
      <c r="J13" s="19" t="s">
        <v>13</v>
      </c>
      <c r="K13" s="19" t="s">
        <v>14</v>
      </c>
      <c r="L13" s="19" t="s">
        <v>15</v>
      </c>
      <c r="M13" s="19" t="s">
        <v>16</v>
      </c>
      <c r="N13" s="18" t="s">
        <v>17</v>
      </c>
      <c r="O13" s="20" t="s">
        <v>18</v>
      </c>
      <c r="P13" s="21" t="s">
        <v>19</v>
      </c>
      <c r="Q13" s="22" t="s">
        <v>20</v>
      </c>
      <c r="R13" s="23" t="s">
        <v>21</v>
      </c>
      <c r="S13" s="23" t="s">
        <v>22</v>
      </c>
    </row>
    <row r="14" spans="1:48" s="36" customFormat="1" ht="114.75">
      <c r="A14" s="24">
        <v>2022</v>
      </c>
      <c r="B14" s="80" t="s">
        <v>63</v>
      </c>
      <c r="C14" s="26" t="s">
        <v>65</v>
      </c>
      <c r="D14" s="27" t="s">
        <v>35</v>
      </c>
      <c r="E14" s="28" t="s">
        <v>24</v>
      </c>
      <c r="F14" s="39">
        <f>Tabla1[[#This Row],[Numerador Programado]]/Tabla1[[#This Row],[Denominador Programado]]</f>
        <v>3.1610437241068861E-3</v>
      </c>
      <c r="G14" s="88">
        <v>39535</v>
      </c>
      <c r="H14" s="88">
        <f>12506945</f>
        <v>12506945</v>
      </c>
      <c r="I14" s="29" t="s">
        <v>25</v>
      </c>
      <c r="J14" s="58">
        <f>Tabla1[[#This Row],[Avance Numerador]]/Tabla1[[#This Row],[Avance Denominador]]</f>
        <v>2.3230805738128093E-3</v>
      </c>
      <c r="K14" s="57">
        <v>16388</v>
      </c>
      <c r="L14" s="57">
        <v>7054426</v>
      </c>
      <c r="M14" s="30"/>
      <c r="N14" s="31"/>
      <c r="O14" s="32"/>
      <c r="P14" s="33"/>
      <c r="Q14" s="34"/>
      <c r="R14" s="35" t="s">
        <v>70</v>
      </c>
      <c r="S14" s="35" t="s">
        <v>53</v>
      </c>
    </row>
    <row r="15" spans="1:48" s="36" customFormat="1" ht="121.5" customHeight="1">
      <c r="A15" s="24">
        <v>2022</v>
      </c>
      <c r="B15" s="80" t="s">
        <v>64</v>
      </c>
      <c r="C15" s="26" t="s">
        <v>65</v>
      </c>
      <c r="D15" s="27" t="s">
        <v>35</v>
      </c>
      <c r="E15" s="28" t="s">
        <v>26</v>
      </c>
      <c r="F15" s="39">
        <f>Tabla1[[#This Row],[Numerador Programado]]/Tabla1[[#This Row],[Denominador Programado]]</f>
        <v>3.1610438504784282E-3</v>
      </c>
      <c r="G15" s="88">
        <v>79070</v>
      </c>
      <c r="H15" s="88">
        <v>25013889</v>
      </c>
      <c r="I15" s="29" t="s">
        <v>27</v>
      </c>
      <c r="J15" s="56"/>
      <c r="K15" s="57"/>
      <c r="L15" s="57"/>
      <c r="M15" s="30"/>
      <c r="N15" s="31"/>
      <c r="O15" s="32"/>
      <c r="P15" s="33"/>
      <c r="Q15" s="34"/>
      <c r="R15" s="35" t="s">
        <v>34</v>
      </c>
      <c r="S15" s="35" t="s">
        <v>53</v>
      </c>
    </row>
    <row r="16" spans="1:48" s="36" customFormat="1" ht="48" customHeight="1">
      <c r="A16" s="24">
        <v>2022</v>
      </c>
      <c r="B16" s="80" t="s">
        <v>36</v>
      </c>
      <c r="C16" s="26" t="s">
        <v>67</v>
      </c>
      <c r="D16" s="37" t="s">
        <v>23</v>
      </c>
      <c r="E16" s="38" t="s">
        <v>28</v>
      </c>
      <c r="F16" s="39">
        <v>0.73029999999999995</v>
      </c>
      <c r="G16" s="45">
        <v>945530</v>
      </c>
      <c r="H16" s="45">
        <v>1294798</v>
      </c>
      <c r="I16" s="40" t="s">
        <v>29</v>
      </c>
      <c r="J16" s="89">
        <f>+K16/L16</f>
        <v>0.72548510114712383</v>
      </c>
      <c r="K16" s="87">
        <v>1708722</v>
      </c>
      <c r="L16" s="87">
        <v>2355282</v>
      </c>
      <c r="M16" s="86">
        <v>99.35</v>
      </c>
      <c r="N16" s="40" t="s">
        <v>58</v>
      </c>
      <c r="O16" s="40" t="s">
        <v>59</v>
      </c>
      <c r="P16" s="42"/>
      <c r="Q16" s="43"/>
      <c r="R16" s="44" t="s">
        <v>37</v>
      </c>
      <c r="S16" s="44"/>
    </row>
    <row r="17" spans="1:19" s="36" customFormat="1" ht="45">
      <c r="A17" s="106" t="s">
        <v>72</v>
      </c>
      <c r="B17" s="25" t="s">
        <v>36</v>
      </c>
      <c r="C17" s="26" t="s">
        <v>67</v>
      </c>
      <c r="D17" s="37" t="s">
        <v>23</v>
      </c>
      <c r="E17" s="38" t="s">
        <v>30</v>
      </c>
      <c r="F17" s="39">
        <f>Tabla1[[#This Row],[Numerador Programado]]/Tabla1[[#This Row],[Denominador Programado]]</f>
        <v>0.70075415260032914</v>
      </c>
      <c r="G17" s="45">
        <f>G16+1438875</f>
        <v>2384405</v>
      </c>
      <c r="H17" s="45">
        <f>H16+2107829</f>
        <v>3402627</v>
      </c>
      <c r="I17" s="40" t="s">
        <v>25</v>
      </c>
      <c r="J17" s="58">
        <f>Tabla1[[#This Row],[Avance Numerador]]/Tabla1[[#This Row],[Avance Denominador]]</f>
        <v>0.74072950744849075</v>
      </c>
      <c r="K17" s="57">
        <v>5031020</v>
      </c>
      <c r="L17" s="57">
        <v>6791980</v>
      </c>
      <c r="M17" s="41"/>
      <c r="N17" s="31"/>
      <c r="O17" s="32"/>
      <c r="P17" s="42"/>
      <c r="Q17" s="43"/>
      <c r="R17" s="44" t="s">
        <v>37</v>
      </c>
      <c r="S17" s="44"/>
    </row>
    <row r="18" spans="1:19" s="36" customFormat="1" ht="45">
      <c r="A18" s="24">
        <v>2022</v>
      </c>
      <c r="B18" s="25" t="s">
        <v>36</v>
      </c>
      <c r="C18" s="26" t="s">
        <v>67</v>
      </c>
      <c r="D18" s="37" t="s">
        <v>23</v>
      </c>
      <c r="E18" s="38" t="s">
        <v>31</v>
      </c>
      <c r="F18" s="39">
        <f>Tabla1[[#This Row],[Numerador Programado]]/Tabla1[[#This Row],[Denominador Programado]]</f>
        <v>0.693822797968081</v>
      </c>
      <c r="G18" s="45">
        <f>G17+1438875</f>
        <v>3823280</v>
      </c>
      <c r="H18" s="45">
        <f>H17+2107829</f>
        <v>5510456</v>
      </c>
      <c r="I18" s="40" t="s">
        <v>32</v>
      </c>
      <c r="J18" s="58"/>
      <c r="K18" s="57"/>
      <c r="L18" s="57"/>
      <c r="M18" s="41"/>
      <c r="N18" s="31"/>
      <c r="O18" s="32"/>
      <c r="P18" s="42"/>
      <c r="Q18" s="43"/>
      <c r="R18" s="44" t="s">
        <v>37</v>
      </c>
      <c r="S18" s="44"/>
    </row>
    <row r="19" spans="1:19" s="36" customFormat="1" ht="45">
      <c r="A19" s="24">
        <v>2022</v>
      </c>
      <c r="B19" s="25" t="s">
        <v>36</v>
      </c>
      <c r="C19" s="26" t="s">
        <v>67</v>
      </c>
      <c r="D19" s="37" t="s">
        <v>23</v>
      </c>
      <c r="E19" s="38" t="s">
        <v>33</v>
      </c>
      <c r="F19" s="39">
        <f>Tabla1[[#This Row],[Numerador Programado]]/Tabla1[[#This Row],[Denominador Programado]]</f>
        <v>0.68263337218689812</v>
      </c>
      <c r="G19" s="45">
        <v>5755497.4000000004</v>
      </c>
      <c r="H19" s="45">
        <v>8431315.5999999996</v>
      </c>
      <c r="I19" s="40" t="s">
        <v>27</v>
      </c>
      <c r="J19" s="58"/>
      <c r="K19" s="57"/>
      <c r="L19" s="57"/>
      <c r="M19" s="41"/>
      <c r="N19" s="31"/>
      <c r="O19" s="32"/>
      <c r="P19" s="42"/>
      <c r="Q19" s="43"/>
      <c r="R19" s="44" t="s">
        <v>37</v>
      </c>
      <c r="S19" s="44"/>
    </row>
    <row r="20" spans="1:19" s="36" customFormat="1" ht="46.5" customHeight="1">
      <c r="A20" s="24">
        <v>2022</v>
      </c>
      <c r="B20" s="25" t="s">
        <v>54</v>
      </c>
      <c r="C20" s="26" t="s">
        <v>68</v>
      </c>
      <c r="D20" s="37" t="s">
        <v>23</v>
      </c>
      <c r="E20" s="38" t="s">
        <v>28</v>
      </c>
      <c r="F20" s="39">
        <v>0.64180000000000004</v>
      </c>
      <c r="G20" s="45" t="s">
        <v>62</v>
      </c>
      <c r="H20" s="45" t="s">
        <v>62</v>
      </c>
      <c r="I20" s="40" t="s">
        <v>29</v>
      </c>
      <c r="J20" s="91">
        <v>0.59001860122842098</v>
      </c>
      <c r="K20" s="41" t="s">
        <v>55</v>
      </c>
      <c r="L20" s="41" t="s">
        <v>55</v>
      </c>
      <c r="M20" s="86">
        <v>91.93</v>
      </c>
      <c r="N20" s="83" t="s">
        <v>56</v>
      </c>
      <c r="O20" s="42" t="s">
        <v>57</v>
      </c>
      <c r="P20" s="42"/>
      <c r="Q20" s="43"/>
      <c r="R20" s="44" t="s">
        <v>38</v>
      </c>
      <c r="S20" s="44"/>
    </row>
    <row r="21" spans="1:19" s="36" customFormat="1" ht="45">
      <c r="A21" s="24">
        <v>2022</v>
      </c>
      <c r="B21" s="25" t="s">
        <v>54</v>
      </c>
      <c r="C21" s="26" t="s">
        <v>68</v>
      </c>
      <c r="D21" s="37" t="s">
        <v>23</v>
      </c>
      <c r="E21" s="38" t="s">
        <v>30</v>
      </c>
      <c r="F21" s="39">
        <v>0.6</v>
      </c>
      <c r="G21" s="45" t="s">
        <v>62</v>
      </c>
      <c r="H21" s="45" t="s">
        <v>62</v>
      </c>
      <c r="I21" s="40" t="s">
        <v>25</v>
      </c>
      <c r="J21" s="58">
        <v>0.57640000000000002</v>
      </c>
      <c r="K21" s="57"/>
      <c r="L21" s="57"/>
      <c r="M21" s="41"/>
      <c r="N21" s="31"/>
      <c r="O21" s="32"/>
      <c r="P21" s="42"/>
      <c r="Q21" s="43"/>
      <c r="R21" s="44" t="s">
        <v>38</v>
      </c>
      <c r="S21" s="44"/>
    </row>
    <row r="22" spans="1:19" s="36" customFormat="1" ht="45">
      <c r="A22" s="24">
        <v>2022</v>
      </c>
      <c r="B22" s="25" t="s">
        <v>54</v>
      </c>
      <c r="C22" s="26" t="s">
        <v>68</v>
      </c>
      <c r="D22" s="37" t="s">
        <v>23</v>
      </c>
      <c r="E22" s="38" t="s">
        <v>31</v>
      </c>
      <c r="F22" s="39">
        <v>0.62250000000000005</v>
      </c>
      <c r="G22" s="45" t="s">
        <v>62</v>
      </c>
      <c r="H22" s="45" t="s">
        <v>62</v>
      </c>
      <c r="I22" s="40" t="s">
        <v>32</v>
      </c>
      <c r="J22" s="58"/>
      <c r="K22" s="57"/>
      <c r="L22" s="57"/>
      <c r="M22" s="41"/>
      <c r="N22" s="31"/>
      <c r="O22" s="32"/>
      <c r="P22" s="42"/>
      <c r="Q22" s="43"/>
      <c r="R22" s="44" t="s">
        <v>38</v>
      </c>
      <c r="S22" s="44"/>
    </row>
    <row r="23" spans="1:19" s="36" customFormat="1" ht="45.75" thickBot="1">
      <c r="A23" s="24">
        <v>2022</v>
      </c>
      <c r="B23" s="25" t="s">
        <v>54</v>
      </c>
      <c r="C23" s="26" t="s">
        <v>68</v>
      </c>
      <c r="D23" s="37" t="s">
        <v>23</v>
      </c>
      <c r="E23" s="38" t="s">
        <v>33</v>
      </c>
      <c r="F23" s="39">
        <v>0.61080000000000001</v>
      </c>
      <c r="G23" s="45" t="s">
        <v>62</v>
      </c>
      <c r="H23" s="45" t="s">
        <v>62</v>
      </c>
      <c r="I23" s="40" t="s">
        <v>27</v>
      </c>
      <c r="J23" s="58"/>
      <c r="K23" s="57"/>
      <c r="L23" s="57"/>
      <c r="M23" s="41"/>
      <c r="N23" s="31"/>
      <c r="O23" s="32"/>
      <c r="P23" s="42"/>
      <c r="Q23" s="43"/>
      <c r="R23" s="44" t="s">
        <v>38</v>
      </c>
      <c r="S23" s="44"/>
    </row>
    <row r="24" spans="1:19" s="36" customFormat="1" ht="41.25" customHeight="1">
      <c r="A24" s="24">
        <v>2022</v>
      </c>
      <c r="B24" s="25" t="s">
        <v>40</v>
      </c>
      <c r="C24" s="26" t="s">
        <v>69</v>
      </c>
      <c r="D24" s="37" t="s">
        <v>23</v>
      </c>
      <c r="E24" s="38" t="s">
        <v>28</v>
      </c>
      <c r="F24" s="39">
        <f>Tabla1[[#This Row],[Numerador Programado]]/Tabla1[[#This Row],[Denominador Programado]]</f>
        <v>0.93024512364245449</v>
      </c>
      <c r="G24" s="45">
        <v>51650</v>
      </c>
      <c r="H24" s="45">
        <f>55523</f>
        <v>55523</v>
      </c>
      <c r="I24" s="40" t="s">
        <v>29</v>
      </c>
      <c r="J24" s="92">
        <f>Tabla1[[#This Row],[Avance Numerador]]/Tabla1[[#This Row],[Avance Denominador]]</f>
        <v>0.91309510218061418</v>
      </c>
      <c r="K24" s="84">
        <v>39989</v>
      </c>
      <c r="L24" s="84">
        <v>43795</v>
      </c>
      <c r="M24" s="86">
        <v>97.98</v>
      </c>
      <c r="N24" s="85" t="s">
        <v>60</v>
      </c>
      <c r="O24" s="85" t="s">
        <v>61</v>
      </c>
      <c r="P24" s="42"/>
      <c r="Q24" s="43"/>
      <c r="R24" s="44" t="s">
        <v>39</v>
      </c>
      <c r="S24" s="44"/>
    </row>
    <row r="25" spans="1:19" s="36" customFormat="1" ht="30">
      <c r="A25" s="24">
        <v>2022</v>
      </c>
      <c r="B25" s="25" t="s">
        <v>40</v>
      </c>
      <c r="C25" s="26" t="s">
        <v>69</v>
      </c>
      <c r="D25" s="27" t="s">
        <v>23</v>
      </c>
      <c r="E25" s="38" t="s">
        <v>30</v>
      </c>
      <c r="F25" s="39">
        <f>Tabla1[[#This Row],[Numerador Programado]]/Tabla1[[#This Row],[Denominador Programado]]</f>
        <v>0.93024512364245449</v>
      </c>
      <c r="G25" s="45">
        <f>G24+51650</f>
        <v>103300</v>
      </c>
      <c r="H25" s="45">
        <f>H24+55523</f>
        <v>111046</v>
      </c>
      <c r="I25" s="29" t="s">
        <v>25</v>
      </c>
      <c r="J25" s="58">
        <f>Tabla1[[#This Row],[Avance Numerador]]/Tabla1[[#This Row],[Avance Denominador]]</f>
        <v>0.91217345985972076</v>
      </c>
      <c r="K25" s="57">
        <v>84013</v>
      </c>
      <c r="L25" s="57">
        <v>92102</v>
      </c>
      <c r="M25" s="30"/>
      <c r="N25" s="31"/>
      <c r="O25" s="32"/>
      <c r="P25" s="33"/>
      <c r="Q25" s="34"/>
      <c r="R25" s="35" t="s">
        <v>39</v>
      </c>
      <c r="S25" s="35"/>
    </row>
    <row r="26" spans="1:19" s="36" customFormat="1" ht="30">
      <c r="A26" s="24">
        <v>2022</v>
      </c>
      <c r="B26" s="25" t="s">
        <v>40</v>
      </c>
      <c r="C26" s="26" t="s">
        <v>69</v>
      </c>
      <c r="D26" s="27" t="s">
        <v>23</v>
      </c>
      <c r="E26" s="38" t="s">
        <v>31</v>
      </c>
      <c r="F26" s="39">
        <f>Tabla1[[#This Row],[Numerador Programado]]/Tabla1[[#This Row],[Denominador Programado]]</f>
        <v>0.93023953893258093</v>
      </c>
      <c r="G26" s="45">
        <f>G25+51650</f>
        <v>154950</v>
      </c>
      <c r="H26" s="45">
        <f>H25+55524</f>
        <v>166570</v>
      </c>
      <c r="I26" s="40" t="s">
        <v>32</v>
      </c>
      <c r="J26" s="58"/>
      <c r="K26" s="57"/>
      <c r="L26" s="57"/>
      <c r="M26" s="41"/>
      <c r="N26" s="31"/>
      <c r="O26" s="32"/>
      <c r="P26" s="42"/>
      <c r="Q26" s="43"/>
      <c r="R26" s="44" t="s">
        <v>39</v>
      </c>
      <c r="S26" s="44"/>
    </row>
    <row r="27" spans="1:19" s="36" customFormat="1" ht="33.75" customHeight="1">
      <c r="A27" s="24">
        <v>2022</v>
      </c>
      <c r="B27" s="25" t="s">
        <v>40</v>
      </c>
      <c r="C27" s="26" t="s">
        <v>69</v>
      </c>
      <c r="D27" s="27" t="s">
        <v>23</v>
      </c>
      <c r="E27" s="38" t="s">
        <v>33</v>
      </c>
      <c r="F27" s="39">
        <f>Tabla1[[#This Row],[Numerador Programado]]/Tabla1[[#This Row],[Denominador Programado]]</f>
        <v>0.92754354051474164</v>
      </c>
      <c r="G27" s="45">
        <v>206000</v>
      </c>
      <c r="H27" s="45">
        <v>222092</v>
      </c>
      <c r="I27" s="40" t="s">
        <v>27</v>
      </c>
      <c r="J27" s="58"/>
      <c r="K27" s="57"/>
      <c r="L27" s="57"/>
      <c r="M27" s="41"/>
      <c r="N27" s="31"/>
      <c r="O27" s="32"/>
      <c r="P27" s="42"/>
      <c r="Q27" s="43"/>
      <c r="R27" s="44" t="s">
        <v>39</v>
      </c>
      <c r="S27" s="44"/>
    </row>
  </sheetData>
  <sheetProtection algorithmName="SHA-512" hashValue="00lXFYbN2CFbuvn4VMop6A5VcErqcr1I5J2B9M/6F68JJeGZLs9QQyGtrhzMYab/b7Ntm7d2N5iebMe2a3lhgA==" saltValue="qBp2wOBrXlSG+Qsb6W3L0w=="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D7" workbookViewId="0">
      <selection activeCell="H35" sqref="H35"/>
    </sheetView>
  </sheetViews>
  <sheetFormatPr baseColWidth="10" defaultRowHeight="15"/>
  <cols>
    <col min="2" max="2" width="255.7109375" customWidth="1"/>
    <col min="3" max="3" width="12.140625" customWidth="1"/>
    <col min="4" max="4" width="9.42578125" customWidth="1"/>
    <col min="6" max="6" width="13.140625" customWidth="1"/>
    <col min="7" max="7" width="22.42578125" customWidth="1"/>
    <col min="8" max="8" width="13.71093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12" customWidth="1"/>
    <col min="19" max="19" width="3.28515625" customWidth="1"/>
    <col min="22" max="22" width="17.5703125" bestFit="1" customWidth="1"/>
    <col min="23" max="23" width="13.85546875" customWidth="1"/>
    <col min="24" max="24" width="12" customWidth="1"/>
    <col min="26" max="26" width="255.7109375" customWidth="1"/>
    <col min="27" max="27" width="8.5703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70" t="s">
        <v>21</v>
      </c>
      <c r="W13" t="s">
        <v>70</v>
      </c>
      <c r="Z13" s="70" t="s">
        <v>21</v>
      </c>
      <c r="AA13" t="s">
        <v>34</v>
      </c>
    </row>
    <row r="14" spans="1:53">
      <c r="S14" s="50"/>
    </row>
    <row r="15" spans="1:53">
      <c r="B15" s="70" t="s">
        <v>45</v>
      </c>
      <c r="C15" s="70"/>
      <c r="D15" s="70"/>
      <c r="G15" s="70" t="s">
        <v>50</v>
      </c>
      <c r="O15" s="70" t="s">
        <v>45</v>
      </c>
      <c r="P15" t="s">
        <v>52</v>
      </c>
      <c r="Q15" t="s">
        <v>51</v>
      </c>
      <c r="S15" s="50"/>
      <c r="V15" s="70" t="s">
        <v>45</v>
      </c>
      <c r="W15" t="s">
        <v>52</v>
      </c>
      <c r="X15" t="s">
        <v>51</v>
      </c>
      <c r="Z15" s="70" t="s">
        <v>45</v>
      </c>
    </row>
    <row r="16" spans="1:53">
      <c r="B16" s="71" t="s">
        <v>66</v>
      </c>
      <c r="C16" s="71"/>
      <c r="D16" s="71"/>
      <c r="F16" s="70" t="s">
        <v>43</v>
      </c>
      <c r="G16" t="s">
        <v>24</v>
      </c>
      <c r="H16" t="s">
        <v>26</v>
      </c>
      <c r="O16" s="71" t="s">
        <v>24</v>
      </c>
      <c r="P16" s="82">
        <v>3.1610437241068861E-3</v>
      </c>
      <c r="Q16" s="72">
        <v>2.3230805738128093E-3</v>
      </c>
      <c r="S16" s="50"/>
      <c r="V16" s="71" t="s">
        <v>24</v>
      </c>
      <c r="W16" s="72">
        <v>3.1610437241068861E-3</v>
      </c>
      <c r="X16" s="72">
        <v>2.3230805738128093E-3</v>
      </c>
      <c r="Z16" s="71" t="s">
        <v>66</v>
      </c>
    </row>
    <row r="17" spans="2:26">
      <c r="B17" s="71" t="s">
        <v>46</v>
      </c>
      <c r="C17" s="71"/>
      <c r="D17" s="71"/>
      <c r="F17" s="71" t="s">
        <v>47</v>
      </c>
      <c r="G17" s="73">
        <v>16388</v>
      </c>
      <c r="H17" s="73"/>
      <c r="O17" s="71" t="s">
        <v>26</v>
      </c>
      <c r="P17" s="82">
        <v>3.1610438504784282E-3</v>
      </c>
      <c r="Q17" s="72"/>
      <c r="S17" s="50"/>
      <c r="Z17" s="71" t="s">
        <v>46</v>
      </c>
    </row>
    <row r="18" spans="2:26">
      <c r="F18" s="71" t="s">
        <v>48</v>
      </c>
      <c r="G18" s="73">
        <v>7054426</v>
      </c>
      <c r="H18" s="73"/>
      <c r="S18" s="50"/>
    </row>
    <row r="19" spans="2:26">
      <c r="F19" s="71" t="s">
        <v>49</v>
      </c>
      <c r="G19" s="73">
        <v>2.3230805738128093E-3</v>
      </c>
      <c r="H19" s="73"/>
      <c r="S19" s="50"/>
    </row>
    <row r="20" spans="2:26">
      <c r="S20" s="50"/>
    </row>
    <row r="21" spans="2:26">
      <c r="S21" s="50"/>
    </row>
    <row r="22" spans="2:26">
      <c r="S22" s="50"/>
    </row>
    <row r="23" spans="2:26">
      <c r="S23" s="50"/>
    </row>
    <row r="24" spans="2:26">
      <c r="S24" s="50"/>
    </row>
    <row r="25" spans="2:26">
      <c r="S25" s="50"/>
    </row>
    <row r="26" spans="2:26">
      <c r="S26" s="50"/>
    </row>
    <row r="27" spans="2:26">
      <c r="S27" s="50"/>
    </row>
    <row r="28" spans="2:26">
      <c r="S28" s="50"/>
    </row>
    <row r="29" spans="2:26">
      <c r="S29" s="50"/>
    </row>
    <row r="30" spans="2:26">
      <c r="S30" s="50"/>
    </row>
    <row r="31" spans="2:26">
      <c r="S31" s="50"/>
    </row>
    <row r="32" spans="2:26">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workbookViewId="0">
      <selection activeCell="D35" sqref="D35"/>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93" t="s">
        <v>71</v>
      </c>
      <c r="C6" s="47"/>
      <c r="D6" s="47"/>
      <c r="E6" s="47"/>
      <c r="F6" s="47"/>
      <c r="G6" s="47"/>
      <c r="H6" s="49"/>
      <c r="I6" s="47"/>
      <c r="J6" s="47"/>
      <c r="K6" s="47"/>
      <c r="L6" s="93"/>
      <c r="M6" s="47"/>
      <c r="N6" s="47"/>
      <c r="O6" s="47"/>
      <c r="P6" s="47"/>
    </row>
    <row r="7" spans="1:16" ht="15" customHeight="1">
      <c r="A7" s="50"/>
      <c r="B7" s="50"/>
      <c r="C7" s="50"/>
      <c r="D7" s="50"/>
      <c r="E7" s="50"/>
      <c r="F7" s="50"/>
      <c r="G7" s="50"/>
      <c r="H7" s="51"/>
      <c r="I7" s="50"/>
      <c r="J7" s="50"/>
      <c r="K7" s="50"/>
      <c r="L7" s="50"/>
      <c r="M7" s="50"/>
      <c r="N7" s="50"/>
      <c r="O7" s="50"/>
      <c r="P7" s="50"/>
    </row>
    <row r="20" spans="2:14" ht="23.25">
      <c r="B20" s="59" t="s">
        <v>41</v>
      </c>
    </row>
    <row r="21" spans="2:14">
      <c r="B21" s="97" t="str">
        <f>TABLAS!B16</f>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v>
      </c>
      <c r="C21" s="98"/>
      <c r="D21" s="98"/>
      <c r="E21" s="98"/>
      <c r="F21" s="98"/>
      <c r="G21" s="98"/>
      <c r="H21" s="98"/>
      <c r="I21" s="98"/>
      <c r="J21" s="98"/>
      <c r="K21" s="98"/>
      <c r="L21" s="98"/>
      <c r="M21" s="98"/>
      <c r="N21" s="99"/>
    </row>
    <row r="22" spans="2:14">
      <c r="B22" s="100"/>
      <c r="C22" s="101"/>
      <c r="D22" s="101"/>
      <c r="E22" s="101"/>
      <c r="F22" s="101"/>
      <c r="G22" s="101"/>
      <c r="H22" s="101"/>
      <c r="I22" s="101"/>
      <c r="J22" s="101"/>
      <c r="K22" s="101"/>
      <c r="L22" s="101"/>
      <c r="M22" s="101"/>
      <c r="N22" s="102"/>
    </row>
    <row r="23" spans="2:14">
      <c r="B23" s="100"/>
      <c r="C23" s="101"/>
      <c r="D23" s="101"/>
      <c r="E23" s="101"/>
      <c r="F23" s="101"/>
      <c r="G23" s="101"/>
      <c r="H23" s="101"/>
      <c r="I23" s="101"/>
      <c r="J23" s="101"/>
      <c r="K23" s="101"/>
      <c r="L23" s="101"/>
      <c r="M23" s="101"/>
      <c r="N23" s="102"/>
    </row>
    <row r="24" spans="2:14">
      <c r="B24" s="100"/>
      <c r="C24" s="101"/>
      <c r="D24" s="101"/>
      <c r="E24" s="101"/>
      <c r="F24" s="101"/>
      <c r="G24" s="101"/>
      <c r="H24" s="101"/>
      <c r="I24" s="101"/>
      <c r="J24" s="101"/>
      <c r="K24" s="101"/>
      <c r="L24" s="101"/>
      <c r="M24" s="101"/>
      <c r="N24" s="102"/>
    </row>
    <row r="25" spans="2:14">
      <c r="B25" s="103"/>
      <c r="C25" s="104"/>
      <c r="D25" s="104"/>
      <c r="E25" s="104"/>
      <c r="F25" s="104"/>
      <c r="G25" s="104"/>
      <c r="H25" s="104"/>
      <c r="I25" s="104"/>
      <c r="J25" s="104"/>
      <c r="K25" s="104"/>
      <c r="L25" s="104"/>
      <c r="M25" s="104"/>
      <c r="N25" s="105"/>
    </row>
    <row r="28" spans="2:14" ht="23.25">
      <c r="B28" s="59" t="s">
        <v>42</v>
      </c>
    </row>
    <row r="29" spans="2:14" ht="20.25">
      <c r="B29" s="60" t="s">
        <v>43</v>
      </c>
      <c r="C29" s="78" t="str">
        <f>IF(TABLAS!G16=0," ",TABLAS!G16)</f>
        <v>1er. Semestre</v>
      </c>
      <c r="D29" s="79" t="str">
        <f>IF(TABLAS!H16=0," ",TABLAS!H16)</f>
        <v>2do. Semestre</v>
      </c>
      <c r="E29" s="79" t="str">
        <f>IF(TABLAS!I16=0," ",TABLAS!I16)</f>
        <v xml:space="preserve"> </v>
      </c>
      <c r="F29" s="79" t="str">
        <f>IF(TABLAS!J16=0," ",TABLAS!J16)</f>
        <v xml:space="preserve"> </v>
      </c>
      <c r="G29" s="79" t="str">
        <f>IF(TABLAS!K16=0," ",TABLAS!K16)</f>
        <v xml:space="preserve"> </v>
      </c>
      <c r="H29" s="79" t="str">
        <f>IF(TABLAS!L16=0," ",TABLAS!L16)</f>
        <v xml:space="preserve"> </v>
      </c>
      <c r="I29" s="61" t="str">
        <f>IF(TABLAS!M16=0," ",TABLAS!M16)</f>
        <v xml:space="preserve"> </v>
      </c>
    </row>
    <row r="30" spans="2:14" ht="18.75">
      <c r="B30" s="62" t="str">
        <f>IF(TABLAS!F17=0," ",TABLAS!F17)</f>
        <v>Numerador</v>
      </c>
      <c r="C30" s="74">
        <f>IFERROR(GETPIVOTDATA("Numerador",TABLAS!$F$15,"Periodo",C29)," ")</f>
        <v>16388</v>
      </c>
      <c r="D30" s="74">
        <f>IFERROR(GETPIVOTDATA("Numerador",TABLAS!$F$15,"Periodo",D29)," ")</f>
        <v>0</v>
      </c>
      <c r="E30" s="74" t="str">
        <f>IFERROR(GETPIVOTDATA("Numerador",TABLAS!$F$15,"Periodo",E29)," ")</f>
        <v xml:space="preserve"> </v>
      </c>
      <c r="F30" s="74" t="str">
        <f>IFERROR(GETPIVOTDATA("Numerador",TABLAS!$F$15,"Periodo",F29)," ")</f>
        <v xml:space="preserve"> </v>
      </c>
      <c r="G30" s="74" t="str">
        <f>IFERROR(GETPIVOTDATA("Numerador",TABLAS!$F$15,"Periodo",G29)," ")</f>
        <v xml:space="preserve"> </v>
      </c>
      <c r="H30" s="74" t="str">
        <f>IFERROR(GETPIVOTDATA("Numerador",TABLAS!$F$15,"Periodo",H29)," ")</f>
        <v xml:space="preserve"> </v>
      </c>
    </row>
    <row r="31" spans="2:14" ht="18.75">
      <c r="B31" s="62" t="str">
        <f>IF(TABLAS!F18=0," ",TABLAS!F18)</f>
        <v>Denominador</v>
      </c>
      <c r="C31" s="74">
        <f>IFERROR(GETPIVOTDATA("Denominador",TABLAS!$F$15,"Periodo",C29)," ")</f>
        <v>7054426</v>
      </c>
      <c r="D31" s="74">
        <f>IFERROR(GETPIVOTDATA("Denominador",TABLAS!$F$15,"Periodo",D29)," ")</f>
        <v>0</v>
      </c>
      <c r="E31" s="74" t="str">
        <f>IFERROR(GETPIVOTDATA("Denominador",TABLAS!$F$15,"Periodo",E29)," ")</f>
        <v xml:space="preserve"> </v>
      </c>
      <c r="F31" s="74" t="str">
        <f>IFERROR(GETPIVOTDATA("Denominador",TABLAS!$F$15,"Periodo",F29)," ")</f>
        <v xml:space="preserve"> </v>
      </c>
      <c r="G31" s="74" t="str">
        <f>IFERROR(GETPIVOTDATA("Denominador",TABLAS!$F$15,"Periodo",G29)," ")</f>
        <v xml:space="preserve"> </v>
      </c>
      <c r="H31" s="74" t="str">
        <f>IFERROR(GETPIVOTDATA("Denominador",TABLAS!$F$15,"Periodo",H29)," ")</f>
        <v xml:space="preserve"> </v>
      </c>
    </row>
    <row r="32" spans="2:14" ht="18.75">
      <c r="B32" s="62" t="str">
        <f>IF(TABLAS!F19=0," ",TABLAS!F19)</f>
        <v>Meta</v>
      </c>
      <c r="C32" s="90">
        <f>IFERROR(GETPIVOTDATA("Meta",TABLAS!$F$15,"Periodo",C29)," ")</f>
        <v>2.3230805738128093E-3</v>
      </c>
      <c r="D32" s="90">
        <f>IFERROR(GETPIVOTDATA("Meta",TABLAS!$F$15,"Periodo",D29)," ")</f>
        <v>0</v>
      </c>
      <c r="E32" s="90" t="str">
        <f>IFERROR(GETPIVOTDATA("Meta",TABLAS!$F$15,"Periodo",E29)," ")</f>
        <v xml:space="preserve"> </v>
      </c>
      <c r="F32" s="90" t="str">
        <f>IFERROR(GETPIVOTDATA("Meta",TABLAS!$F$15,"Periodo",F29)," ")</f>
        <v xml:space="preserve"> </v>
      </c>
      <c r="G32" s="63" t="str">
        <f>IFERROR(GETPIVOTDATA("Meta",TABLAS!$F$15,"Periodo",G29)," ")</f>
        <v xml:space="preserve"> </v>
      </c>
      <c r="H32" s="63" t="str">
        <f>IFERROR(GETPIVOTDATA("Meta",TABLAS!$F$15,"Periodo",H29)," ")</f>
        <v xml:space="preserve"> </v>
      </c>
    </row>
    <row r="33" spans="2:11">
      <c r="B33" s="64"/>
      <c r="C33" s="64"/>
    </row>
    <row r="34" spans="2:11">
      <c r="B34" s="64"/>
      <c r="C34" s="64"/>
    </row>
    <row r="35" spans="2:11" ht="23.25">
      <c r="B35" s="64"/>
      <c r="C35" s="64"/>
      <c r="E35" s="59" t="s">
        <v>44</v>
      </c>
    </row>
    <row r="36" spans="2:11" ht="20.25">
      <c r="B36" s="64"/>
      <c r="C36" s="64"/>
      <c r="D36" s="64"/>
      <c r="E36" s="65" t="s">
        <v>8</v>
      </c>
      <c r="F36" s="66" t="str">
        <f>IF(TABLAS!P15=0," ",TABLAS!P15)</f>
        <v>Programada</v>
      </c>
      <c r="G36" s="66" t="str">
        <f>IF(TABLAS!Q15=0," ",TABLAS!Q15)</f>
        <v>Realizada</v>
      </c>
      <c r="H36" s="64"/>
      <c r="I36" s="64"/>
      <c r="J36" s="64"/>
      <c r="K36" s="64"/>
    </row>
    <row r="37" spans="2:11" ht="18.75">
      <c r="B37" s="64"/>
      <c r="C37" s="64"/>
      <c r="D37" s="67"/>
      <c r="E37" s="76" t="str">
        <f>IF(TABLAS!O16=0," ",TABLAS!O16)</f>
        <v>1er. Semestre</v>
      </c>
      <c r="F37" s="81">
        <f>IFERROR(GETPIVOTDATA("Programada",TABLAS!$O$15,"Periodo",E37)," ")</f>
        <v>3.1610437241068861E-3</v>
      </c>
      <c r="G37" s="81">
        <f>IFERROR(GETPIVOTDATA("Realizada",TABLAS!$O$15,"Periodo",E37)," ")</f>
        <v>2.3230805738128093E-3</v>
      </c>
      <c r="H37" s="68"/>
    </row>
    <row r="38" spans="2:11" ht="18.75">
      <c r="B38" s="64"/>
      <c r="C38" s="64"/>
      <c r="D38" s="67"/>
      <c r="E38" s="77" t="str">
        <f>IF(TABLAS!O17=0," ",TABLAS!O17)</f>
        <v>2do. Semestre</v>
      </c>
      <c r="F38" s="81">
        <f>IFERROR(GETPIVOTDATA("Programada",TABLAS!$O$15,"Periodo",E38)," ")</f>
        <v>3.1610438504784282E-3</v>
      </c>
      <c r="G38" s="81">
        <f>IFERROR(GETPIVOTDATA("Realizada",TABLAS!$O$15,"Periodo",E38)," ")</f>
        <v>0</v>
      </c>
      <c r="H38" s="67"/>
    </row>
    <row r="39" spans="2:11" ht="18.75">
      <c r="B39" s="64"/>
      <c r="C39" s="64"/>
      <c r="D39" s="67"/>
      <c r="E39" s="77" t="str">
        <f>IF(TABLAS!O18=0," ",TABLAS!O18)</f>
        <v xml:space="preserve"> </v>
      </c>
      <c r="F39" s="81" t="str">
        <f>IFERROR(GETPIVOTDATA("Programada",TABLAS!$O$15,"Periodo",E39)," ")</f>
        <v xml:space="preserve"> </v>
      </c>
      <c r="G39" s="81" t="str">
        <f>IFERROR(GETPIVOTDATA("Realizada",TABLAS!$O$15,"Periodo",E39)," ")</f>
        <v xml:space="preserve"> </v>
      </c>
      <c r="H39" s="67"/>
    </row>
    <row r="40" spans="2:11" ht="18.75">
      <c r="B40" s="64"/>
      <c r="C40" s="64"/>
      <c r="E40" s="77" t="str">
        <f>IF(TABLAS!O19=0," ",TABLAS!O19)</f>
        <v xml:space="preserve"> </v>
      </c>
      <c r="F40" s="81" t="str">
        <f>IFERROR(GETPIVOTDATA("Programada",TABLAS!$O$15,"Periodo",E40)," ")</f>
        <v xml:space="preserve"> </v>
      </c>
      <c r="G40" s="81" t="str">
        <f>IFERROR(GETPIVOTDATA("Realizada",TABLAS!$O$15,"Periodo",E40)," ")</f>
        <v xml:space="preserve"> </v>
      </c>
    </row>
    <row r="41" spans="2:11" ht="18.75">
      <c r="E41" s="77" t="str">
        <f>IF(TABLAS!O20=0," ",TABLAS!O20)</f>
        <v xml:space="preserve"> </v>
      </c>
      <c r="F41" s="67" t="str">
        <f>IFERROR(GETPIVOTDATA("Programada",TABLAS!$O$15,"Periodo",E41)," ")</f>
        <v xml:space="preserve"> </v>
      </c>
      <c r="G41" s="67" t="str">
        <f>IFERROR(GETPIVOTDATA("Realizada",TABLAS!$O$15,"Periodo",E41)," ")</f>
        <v xml:space="preserve"> </v>
      </c>
    </row>
    <row r="42" spans="2:11" ht="18.75">
      <c r="E42" s="77" t="str">
        <f>IF(TABLAS!O21=0," ",TABLAS!O21)</f>
        <v xml:space="preserve"> </v>
      </c>
      <c r="F42" s="67" t="str">
        <f>IFERROR(GETPIVOTDATA("Programada",TABLAS!$O$15,"Periodo",E42)," ")</f>
        <v xml:space="preserve"> </v>
      </c>
      <c r="G42" s="67" t="str">
        <f>IFERROR(GETPIVOTDATA("Realizada",TABLAS!$O$15,"Periodo",E42)," ")</f>
        <v xml:space="preserve"> </v>
      </c>
    </row>
    <row r="43" spans="2:11" ht="18.75">
      <c r="E43" s="75" t="str">
        <f>IF(TABLAS!O22=0," ",TABLAS!O22)</f>
        <v xml:space="preserve"> </v>
      </c>
    </row>
    <row r="44" spans="2:11" ht="18.75">
      <c r="E44" s="69"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2022-07-04T17:32:57Z</dcterms:modified>
</cp:coreProperties>
</file>