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595" windowHeight="7230" activeTab="1"/>
  </bookViews>
  <sheets>
    <sheet name="Carátula" sheetId="1" r:id="rId1"/>
    <sheet name="Reporte" sheetId="10" r:id="rId2"/>
    <sheet name="Emisiones" sheetId="7" state="hidden" r:id="rId3"/>
    <sheet name="Totales" sheetId="9" r:id="rId4"/>
  </sheets>
  <definedNames>
    <definedName name="_xlnm.Print_Area" localSheetId="0">Carátula!$A$1:$C$25</definedName>
    <definedName name="_xlnm.Print_Area" localSheetId="2">Emisiones!$A$1:$E$19</definedName>
    <definedName name="_xlnm.Print_Area" localSheetId="1">Reporte!$A$2:$V$19</definedName>
    <definedName name="_xlnm.Print_Area" localSheetId="3">Totales!$A$1:$E$31</definedName>
  </definedNames>
  <calcPr calcId="145621"/>
</workbook>
</file>

<file path=xl/calcChain.xml><?xml version="1.0" encoding="utf-8"?>
<calcChain xmlns="http://schemas.openxmlformats.org/spreadsheetml/2006/main">
  <c r="L12" i="10" l="1"/>
  <c r="L13" i="10"/>
  <c r="L14" i="10"/>
  <c r="L15" i="10"/>
  <c r="L16" i="10"/>
  <c r="L17" i="10"/>
  <c r="L18" i="10"/>
  <c r="M12" i="10"/>
  <c r="M13" i="10"/>
  <c r="M14" i="10"/>
  <c r="M15" i="10"/>
  <c r="M16" i="10"/>
  <c r="M17" i="10"/>
  <c r="M18" i="10"/>
  <c r="N12" i="10"/>
  <c r="N13" i="10"/>
  <c r="N14" i="10"/>
  <c r="N15" i="10"/>
  <c r="N16" i="10"/>
  <c r="N17" i="10"/>
  <c r="N18" i="10"/>
  <c r="S12" i="10"/>
  <c r="S13" i="10"/>
  <c r="S14" i="10"/>
  <c r="S15" i="10"/>
  <c r="S16" i="10"/>
  <c r="S17" i="10"/>
  <c r="S18" i="10"/>
  <c r="T12" i="10"/>
  <c r="T13" i="10"/>
  <c r="T14" i="10"/>
  <c r="T15" i="10"/>
  <c r="T16" i="10"/>
  <c r="T17" i="10"/>
  <c r="T18" i="10"/>
  <c r="U12" i="10"/>
  <c r="U13" i="10"/>
  <c r="U14" i="10"/>
  <c r="U15" i="10"/>
  <c r="U16" i="10"/>
  <c r="U17" i="10"/>
  <c r="U18" i="10"/>
  <c r="V18" i="10" s="1"/>
  <c r="O18" i="10" l="1"/>
  <c r="O17" i="10"/>
  <c r="O15" i="10"/>
  <c r="O13" i="10"/>
  <c r="O16" i="10"/>
  <c r="O12" i="10"/>
  <c r="O14" i="10"/>
  <c r="V16" i="10"/>
  <c r="V14" i="10"/>
  <c r="V12" i="10"/>
  <c r="V17" i="10"/>
  <c r="V15" i="10"/>
  <c r="V13" i="10"/>
  <c r="U7" i="10" l="1"/>
  <c r="D5" i="9" s="1"/>
  <c r="U8" i="10"/>
  <c r="D6" i="9" s="1"/>
  <c r="U9" i="10"/>
  <c r="U10" i="10"/>
  <c r="U11" i="10"/>
  <c r="E19" i="9" l="1"/>
  <c r="D19" i="9"/>
  <c r="E17" i="9"/>
  <c r="D17" i="9"/>
  <c r="E15" i="9"/>
  <c r="D15" i="9"/>
  <c r="E13" i="9"/>
  <c r="D13" i="9"/>
  <c r="F19" i="10"/>
  <c r="G19" i="10"/>
  <c r="H19" i="10"/>
  <c r="I19" i="10"/>
  <c r="J19" i="10"/>
  <c r="K19" i="10"/>
  <c r="P19" i="10"/>
  <c r="Q19" i="10"/>
  <c r="R19" i="10"/>
  <c r="M7" i="10" l="1"/>
  <c r="M8" i="10"/>
  <c r="M9" i="10"/>
  <c r="M10" i="10"/>
  <c r="M11" i="10"/>
  <c r="D25" i="9" l="1"/>
  <c r="E25" i="9"/>
  <c r="M19" i="10"/>
  <c r="B10" i="7"/>
  <c r="B12" i="7" s="1"/>
  <c r="B16" i="7"/>
  <c r="B18" i="7" s="1"/>
  <c r="B20" i="7" s="1"/>
  <c r="D4" i="9" l="1"/>
  <c r="U19" i="10"/>
  <c r="T7" i="10"/>
  <c r="C5" i="9" s="1"/>
  <c r="T8" i="10"/>
  <c r="C6" i="9" s="1"/>
  <c r="T9" i="10"/>
  <c r="T10" i="10"/>
  <c r="T11" i="10"/>
  <c r="S7" i="10"/>
  <c r="B5" i="9" s="1"/>
  <c r="S8" i="10"/>
  <c r="B6" i="9" s="1"/>
  <c r="S9" i="10"/>
  <c r="S10" i="10"/>
  <c r="S11" i="10"/>
  <c r="V11" i="10" l="1"/>
  <c r="V9" i="10"/>
  <c r="V8" i="10"/>
  <c r="B4" i="9"/>
  <c r="C4" i="9"/>
  <c r="V10" i="10"/>
  <c r="S19" i="10"/>
  <c r="T19" i="10"/>
  <c r="E6" i="9" l="1"/>
  <c r="E5" i="9"/>
  <c r="L11" i="10"/>
  <c r="N11" i="10"/>
  <c r="L10" i="10"/>
  <c r="N10" i="10"/>
  <c r="L9" i="10"/>
  <c r="N9" i="10"/>
  <c r="L8" i="10"/>
  <c r="N8" i="10"/>
  <c r="O11" i="10" l="1"/>
  <c r="O8" i="10"/>
  <c r="O9" i="10"/>
  <c r="O10" i="10"/>
  <c r="D21" i="9" l="1"/>
  <c r="N7" i="10"/>
  <c r="L7" i="10"/>
  <c r="D27" i="9" l="1"/>
  <c r="E27" i="9"/>
  <c r="L19" i="10"/>
  <c r="D23" i="9"/>
  <c r="E23" i="9"/>
  <c r="N19" i="10"/>
  <c r="O7" i="10"/>
  <c r="O19" i="10" s="1"/>
  <c r="D29" i="9" s="1"/>
  <c r="V7" i="10"/>
  <c r="V19" i="10" l="1"/>
  <c r="D11" i="9"/>
  <c r="E11" i="9"/>
  <c r="E4" i="9"/>
</calcChain>
</file>

<file path=xl/sharedStrings.xml><?xml version="1.0" encoding="utf-8"?>
<sst xmlns="http://schemas.openxmlformats.org/spreadsheetml/2006/main" count="84" uniqueCount="75">
  <si>
    <t>Nombre / Razón Social</t>
  </si>
  <si>
    <t>Peso total de carga y correo [t]</t>
  </si>
  <si>
    <t>Total de combustible consumido [t]</t>
  </si>
  <si>
    <t>Total de vuelos</t>
  </si>
  <si>
    <t>Total de tiempo de vuelo</t>
  </si>
  <si>
    <t>Total de pasajeros</t>
  </si>
  <si>
    <t>Calle y número</t>
  </si>
  <si>
    <t>Delegación/ Municipio</t>
  </si>
  <si>
    <t>Estado:</t>
  </si>
  <si>
    <t>País:</t>
  </si>
  <si>
    <t>Código postal:</t>
  </si>
  <si>
    <t>Correo electrónico:</t>
  </si>
  <si>
    <t>Cargo dentro de la organización:</t>
  </si>
  <si>
    <t>Número de teléfono:</t>
  </si>
  <si>
    <t>Dirección para recibir correspondencia</t>
  </si>
  <si>
    <t>Información de contacto</t>
  </si>
  <si>
    <t>Aeródromo de despegue</t>
  </si>
  <si>
    <t>Concepto</t>
  </si>
  <si>
    <t>Totales reportados</t>
  </si>
  <si>
    <t>Nombre y firma</t>
  </si>
  <si>
    <t>Fecha</t>
  </si>
  <si>
    <t>Número total de pasajeros</t>
  </si>
  <si>
    <t>Número de frecuencias</t>
  </si>
  <si>
    <t xml:space="preserve"> Tipo de aeronave (Código de identificación OACI)</t>
  </si>
  <si>
    <t>De las cuales corresponden a vuelos nacionales</t>
  </si>
  <si>
    <t>De las cuales corresponden a vuelos internacionales</t>
  </si>
  <si>
    <t>Apellidos</t>
  </si>
  <si>
    <t>Vuelos por par de aeródromos (nombre designado por OACI)</t>
  </si>
  <si>
    <t>Aeródromo de aterrizaje</t>
  </si>
  <si>
    <t>Información del concesionario, permisionario u operador aéreo que presenta este Reporte</t>
  </si>
  <si>
    <t xml:space="preserve">Datos de la persona designada como contacto para cualquier cuestión relacionada con el Reporte </t>
  </si>
  <si>
    <t>Tipo de operación (N=nacional, I=internacional)</t>
  </si>
  <si>
    <r>
      <t>Total de emisiones por tipo de combustible [t 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]</t>
    </r>
  </si>
  <si>
    <r>
      <t>Total de emisiones de 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reportadas</t>
    </r>
  </si>
  <si>
    <t>Peso total de los pasajeros y equipaje facturado [t]</t>
  </si>
  <si>
    <t>Nombre (s):</t>
  </si>
  <si>
    <t>Motor
[Modelo]</t>
  </si>
  <si>
    <t>Totales</t>
  </si>
  <si>
    <t>Tiempo de vuelo  
[Horas decimales]</t>
  </si>
  <si>
    <t>Gas avión</t>
  </si>
  <si>
    <t>Total de carga y correo x distancia [t*km]</t>
  </si>
  <si>
    <t>Distancia [km]</t>
  </si>
  <si>
    <r>
      <t>TOTAL [t CO</t>
    </r>
    <r>
      <rPr>
        <vertAlign val="sub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]</t>
    </r>
  </si>
  <si>
    <r>
      <t xml:space="preserve"> Gas Avión
EF = 3.157  
[t 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/t combustible]</t>
    </r>
  </si>
  <si>
    <r>
      <t>Turbosina
EF = 3.157  
[t 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/t combustible]</t>
    </r>
  </si>
  <si>
    <t>Turbosina</t>
  </si>
  <si>
    <t>Total de peso de pasajeros y equipaje facturado x Distancia [t*km]</t>
  </si>
  <si>
    <t>Peso total de pasajeros y equipaje facturado [t]</t>
  </si>
  <si>
    <t>Peso total de carga y correo x Distancia                [t*km]</t>
  </si>
  <si>
    <t>Peso total de los pasajeros y equipaje facturado x Distancia [t*km]</t>
  </si>
  <si>
    <t>RTK
(Total de toneladas kilómetro por par de aeródromos) 
[t*km]</t>
  </si>
  <si>
    <t>Total de toneladas-kilómetro de pago</t>
  </si>
  <si>
    <t>Total de pasajeros-km de pago</t>
  </si>
  <si>
    <r>
      <t xml:space="preserve"> Turbosina
EF = 3.157  
[t CO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/t combustible]</t>
    </r>
  </si>
  <si>
    <r>
      <t>Gas Avión
EF = 3.157  
[t CO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/t combustible]</t>
    </r>
  </si>
  <si>
    <r>
      <t>Emisiones por cada tipo de combustible [t CO</t>
    </r>
    <r>
      <rPr>
        <vertAlign val="sub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]</t>
    </r>
  </si>
  <si>
    <r>
      <t>Reporte de emisiones de CO</t>
    </r>
    <r>
      <rPr>
        <b/>
        <vertAlign val="subscript"/>
        <sz val="14"/>
        <color theme="0"/>
        <rFont val="Calibri"/>
        <family val="2"/>
        <scheme val="minor"/>
      </rPr>
      <t>2</t>
    </r>
    <r>
      <rPr>
        <b/>
        <sz val="14"/>
        <color theme="0"/>
        <rFont val="Calibri"/>
        <family val="2"/>
        <scheme val="minor"/>
      </rPr>
      <t>, datos de combustible y toneladas -kilómetro</t>
    </r>
  </si>
  <si>
    <t>Nombre del Biocombustible utilizado</t>
  </si>
  <si>
    <t>% de Biocombustible utilizado en la mezcla</t>
  </si>
  <si>
    <t>Combustible Fósil utilizado en la mezcla</t>
  </si>
  <si>
    <t>Herramienta de cálculo para Biocombustibles</t>
  </si>
  <si>
    <t>Bio-KPS</t>
  </si>
  <si>
    <t xml:space="preserve">Toneladas metricas de Biocombustible </t>
  </si>
  <si>
    <t>Toneladas métricas de Biocombustible (mezcla) suministrado</t>
  </si>
  <si>
    <t>Emisiones [t CO2]</t>
  </si>
  <si>
    <t>N</t>
  </si>
  <si>
    <t>I</t>
  </si>
  <si>
    <t>• Los siguientes apartados deben ser llenados sin doble contabilidad de emisiones.
• En caso de que agregue celdas adicionales y/o copia y pega datos de otro programa u hoja de cálculo, debe comprobar la exactitud de las fórmulas existentes.
• Es plena responsabilidad del operador comprobar la exactitud de los cálculos.</t>
  </si>
  <si>
    <t>Biocombustible</t>
  </si>
  <si>
    <t>RPK
(Pasajeros x Distancia)
[pasajero*km]</t>
  </si>
  <si>
    <t>Biocombustible 
EF= 0
[t CO2/t combustible]</t>
  </si>
  <si>
    <t>n/a</t>
  </si>
  <si>
    <t>Total
[t CO2/t combustible]</t>
  </si>
  <si>
    <t xml:space="preserve">Año  </t>
  </si>
  <si>
    <r>
      <t>Biocombustible 
EF= 0
[t CO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/t combustible]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</si>
</sst>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* #,##0.00_-\ &quot;t CO₂&quot;;\-* #,##0.00_-\ \ &quot;t CO₂&quot;;_-* &quot;-&quot;??_-\ &quot;t CO₂&quot;;_-@_-\ &quot;t CO₂&quot;"/>
    <numFmt numFmtId="165" formatCode="_-* #,##0.00_-\ &quot;h&quot;;\-* #,##0.00_-\ &quot;h&quot;;_-* &quot;-&quot;??_-\ &quot;h&quot;;_-@_-\ &quot;h&quot;"/>
    <numFmt numFmtId="166" formatCode="_-* #,##0_-\ &quot;pax&quot;;\-* #,##0_-\ &quot;pax&quot;;_-* &quot;-&quot;??_-\ &quot;pax&quot;;_-@_-\ &quot;pax&quot;"/>
    <numFmt numFmtId="167" formatCode="_-* #,##0.00_-\ &quot;t&quot;;\-* #,##0.00_-\ &quot;t&quot;;_-* &quot;-&quot;??_-\ &quot;t&quot;;_-@_-\ &quot;t&quot;"/>
    <numFmt numFmtId="168" formatCode="_-* #,##0.00_-\ &quot;RPK&quot;;\-* #,##0.00_-\ &quot;RPK&quot;;_-* &quot;-&quot;??_-\ &quot;RPK&quot;;_-@_-\ &quot;RPK&quot;"/>
    <numFmt numFmtId="169" formatCode="_-* #,##0.00_-\ &quot;t * km&quot;;\-* #,##0.00_-\ &quot;t * km&quot;;_-* &quot;-&quot;??_-\ &quot;t * km&quot;;_-@_-\ &quot;t * km&quot;"/>
    <numFmt numFmtId="170" formatCode="_-* #,##0.00_-\ &quot;RTK&quot;;\-* #,##0.00_-\ &quot;RTK&quot;;_-* &quot;-&quot;??_-\ &quot;RTK&quot;;_-@_-\ &quot;RTK&quot;"/>
    <numFmt numFmtId="171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0"/>
      <color theme="6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6" tint="-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vertAlign val="subscript"/>
      <sz val="9"/>
      <name val="Calibri"/>
      <family val="2"/>
      <scheme val="minor"/>
    </font>
    <font>
      <b/>
      <vertAlign val="subscript"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0" fillId="2" borderId="0" xfId="0" applyFont="1" applyFill="1" applyAlignment="1">
      <alignment wrapText="1"/>
    </xf>
    <xf numFmtId="0" fontId="11" fillId="0" borderId="7" xfId="0" applyFont="1" applyBorder="1" applyAlignment="1">
      <alignment horizont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wrapText="1"/>
    </xf>
    <xf numFmtId="0" fontId="11" fillId="0" borderId="0" xfId="0" applyFont="1" applyBorder="1" applyAlignment="1">
      <alignment horizont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0" fillId="0" borderId="17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4" fillId="0" borderId="22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6" fillId="0" borderId="0" xfId="0" applyFont="1" applyAlignment="1" applyProtection="1">
      <alignment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7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 wrapText="1"/>
    </xf>
    <xf numFmtId="0" fontId="4" fillId="0" borderId="0" xfId="0" applyFont="1" applyProtection="1"/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wrapText="1"/>
    </xf>
    <xf numFmtId="9" fontId="4" fillId="2" borderId="28" xfId="2" applyFont="1" applyFill="1" applyBorder="1" applyAlignment="1">
      <alignment horizontal="center" vertical="center" wrapText="1"/>
    </xf>
    <xf numFmtId="0" fontId="4" fillId="2" borderId="28" xfId="2" applyNumberFormat="1" applyFont="1" applyFill="1" applyBorder="1" applyAlignment="1">
      <alignment horizontal="center" vertical="center" wrapText="1"/>
    </xf>
    <xf numFmtId="0" fontId="25" fillId="5" borderId="28" xfId="2" applyNumberFormat="1" applyFont="1" applyFill="1" applyBorder="1" applyAlignment="1">
      <alignment horizontal="center" vertical="center" wrapText="1"/>
    </xf>
    <xf numFmtId="9" fontId="25" fillId="5" borderId="28" xfId="2" applyNumberFormat="1" applyFont="1" applyFill="1" applyBorder="1" applyAlignment="1">
      <alignment horizontal="center" vertical="center" wrapText="1"/>
    </xf>
    <xf numFmtId="1" fontId="25" fillId="5" borderId="28" xfId="2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 applyProtection="1">
      <alignment vertical="center"/>
    </xf>
    <xf numFmtId="43" fontId="6" fillId="2" borderId="8" xfId="1" applyFont="1" applyFill="1" applyBorder="1" applyAlignment="1" applyProtection="1">
      <alignment horizontal="center" vertical="center"/>
      <protection locked="0"/>
    </xf>
    <xf numFmtId="43" fontId="6" fillId="5" borderId="8" xfId="1" applyFont="1" applyFill="1" applyBorder="1" applyAlignment="1" applyProtection="1">
      <alignment horizontal="center" vertical="center"/>
    </xf>
    <xf numFmtId="43" fontId="6" fillId="5" borderId="8" xfId="1" applyFont="1" applyFill="1" applyBorder="1" applyAlignment="1" applyProtection="1">
      <alignment horizontal="center"/>
    </xf>
    <xf numFmtId="43" fontId="6" fillId="5" borderId="9" xfId="1" applyFont="1" applyFill="1" applyBorder="1" applyProtection="1"/>
    <xf numFmtId="43" fontId="5" fillId="5" borderId="8" xfId="1" applyFont="1" applyFill="1" applyBorder="1" applyAlignment="1" applyProtection="1">
      <alignment horizontal="center" vertical="center"/>
    </xf>
    <xf numFmtId="1" fontId="6" fillId="2" borderId="8" xfId="1" applyNumberFormat="1" applyFont="1" applyFill="1" applyBorder="1" applyAlignment="1" applyProtection="1">
      <alignment horizontal="center" vertical="center"/>
      <protection locked="0"/>
    </xf>
    <xf numFmtId="43" fontId="9" fillId="5" borderId="8" xfId="1" applyFont="1" applyFill="1" applyBorder="1" applyAlignment="1">
      <alignment horizontal="center" vertical="center" wrapText="1"/>
    </xf>
    <xf numFmtId="43" fontId="9" fillId="5" borderId="6" xfId="1" applyFont="1" applyFill="1" applyBorder="1" applyAlignment="1">
      <alignment horizontal="center" vertical="center" wrapText="1"/>
    </xf>
    <xf numFmtId="43" fontId="4" fillId="5" borderId="8" xfId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43" fontId="4" fillId="5" borderId="33" xfId="1" applyFont="1" applyFill="1" applyBorder="1" applyAlignment="1">
      <alignment horizontal="center" vertical="center" wrapText="1"/>
    </xf>
    <xf numFmtId="43" fontId="4" fillId="5" borderId="18" xfId="1" applyFont="1" applyFill="1" applyBorder="1" applyAlignment="1">
      <alignment horizontal="center" vertical="center" wrapText="1"/>
    </xf>
    <xf numFmtId="43" fontId="9" fillId="5" borderId="33" xfId="1" applyFont="1" applyFill="1" applyBorder="1" applyAlignment="1">
      <alignment horizontal="center" vertical="center" wrapText="1"/>
    </xf>
    <xf numFmtId="43" fontId="9" fillId="5" borderId="3" xfId="1" applyFont="1" applyFill="1" applyBorder="1" applyAlignment="1">
      <alignment horizontal="center" vertical="center" wrapText="1"/>
    </xf>
    <xf numFmtId="43" fontId="4" fillId="5" borderId="4" xfId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6" fillId="6" borderId="8" xfId="0" applyFont="1" applyFill="1" applyBorder="1" applyAlignment="1" applyProtection="1">
      <alignment horizontal="center" vertical="center"/>
      <protection locked="0"/>
    </xf>
    <xf numFmtId="43" fontId="1" fillId="5" borderId="8" xfId="1" applyFont="1" applyFill="1" applyBorder="1" applyAlignment="1" applyProtection="1">
      <alignment horizontal="center" vertical="center"/>
    </xf>
    <xf numFmtId="0" fontId="7" fillId="0" borderId="15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4" fillId="0" borderId="34" xfId="0" applyFont="1" applyBorder="1" applyAlignment="1">
      <alignment wrapText="1"/>
    </xf>
    <xf numFmtId="171" fontId="5" fillId="5" borderId="8" xfId="1" applyNumberFormat="1" applyFont="1" applyFill="1" applyBorder="1" applyAlignment="1" applyProtection="1">
      <alignment horizontal="center" vertical="center"/>
    </xf>
    <xf numFmtId="0" fontId="7" fillId="0" borderId="17" xfId="0" applyFont="1" applyBorder="1" applyAlignment="1">
      <alignment horizontal="right" wrapText="1" indent="2"/>
    </xf>
    <xf numFmtId="0" fontId="4" fillId="0" borderId="0" xfId="0" applyFont="1" applyBorder="1" applyAlignment="1">
      <alignment horizontal="right" vertical="center" indent="2"/>
    </xf>
    <xf numFmtId="0" fontId="4" fillId="0" borderId="0" xfId="0" applyFont="1" applyBorder="1" applyAlignment="1">
      <alignment horizontal="right" indent="2"/>
    </xf>
    <xf numFmtId="0" fontId="4" fillId="0" borderId="17" xfId="0" applyFont="1" applyBorder="1" applyAlignment="1">
      <alignment horizontal="right" wrapText="1" indent="2"/>
    </xf>
    <xf numFmtId="43" fontId="4" fillId="0" borderId="0" xfId="1" applyFont="1" applyBorder="1" applyAlignment="1">
      <alignment vertical="center" wrapText="1"/>
    </xf>
    <xf numFmtId="43" fontId="4" fillId="0" borderId="19" xfId="1" applyFont="1" applyBorder="1" applyAlignment="1">
      <alignment vertical="center" wrapText="1"/>
    </xf>
    <xf numFmtId="0" fontId="6" fillId="6" borderId="8" xfId="0" quotePrefix="1" applyFont="1" applyFill="1" applyBorder="1" applyAlignment="1" applyProtection="1">
      <alignment horizontal="center" vertical="center"/>
      <protection locked="0"/>
    </xf>
    <xf numFmtId="0" fontId="5" fillId="5" borderId="8" xfId="0" quotePrefix="1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2" fontId="6" fillId="0" borderId="0" xfId="0" applyNumberFormat="1" applyFont="1" applyAlignment="1" applyProtection="1">
      <alignment wrapText="1"/>
    </xf>
    <xf numFmtId="0" fontId="6" fillId="0" borderId="26" xfId="0" applyFont="1" applyBorder="1" applyAlignment="1" applyProtection="1">
      <alignment horizontal="center" vertical="center" wrapText="1"/>
    </xf>
    <xf numFmtId="2" fontId="1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Protection="1"/>
    <xf numFmtId="2" fontId="4" fillId="0" borderId="0" xfId="0" applyNumberFormat="1" applyFont="1" applyAlignment="1" applyProtection="1">
      <alignment horizontal="center" vertical="center"/>
    </xf>
    <xf numFmtId="0" fontId="26" fillId="2" borderId="10" xfId="0" applyFont="1" applyFill="1" applyBorder="1" applyAlignment="1" applyProtection="1">
      <alignment horizontal="center" vertical="center"/>
      <protection locked="0"/>
    </xf>
    <xf numFmtId="0" fontId="26" fillId="2" borderId="8" xfId="0" applyFont="1" applyFill="1" applyBorder="1" applyAlignment="1" applyProtection="1">
      <alignment horizontal="center" vertical="center"/>
      <protection locked="0"/>
    </xf>
    <xf numFmtId="0" fontId="26" fillId="6" borderId="8" xfId="0" applyFont="1" applyFill="1" applyBorder="1" applyAlignment="1" applyProtection="1">
      <alignment horizontal="center" vertical="center"/>
      <protection locked="0"/>
    </xf>
    <xf numFmtId="43" fontId="26" fillId="2" borderId="8" xfId="1" applyFont="1" applyFill="1" applyBorder="1" applyAlignment="1" applyProtection="1">
      <alignment horizontal="center" vertical="center"/>
      <protection locked="0"/>
    </xf>
    <xf numFmtId="2" fontId="26" fillId="2" borderId="8" xfId="0" applyNumberFormat="1" applyFont="1" applyFill="1" applyBorder="1" applyAlignment="1" applyProtection="1">
      <alignment horizontal="center" vertical="center"/>
      <protection locked="0"/>
    </xf>
    <xf numFmtId="1" fontId="26" fillId="2" borderId="8" xfId="1" applyNumberFormat="1" applyFont="1" applyFill="1" applyBorder="1" applyAlignment="1" applyProtection="1">
      <alignment horizontal="center" vertical="center"/>
      <protection locked="0"/>
    </xf>
    <xf numFmtId="43" fontId="26" fillId="5" borderId="8" xfId="1" applyFont="1" applyFill="1" applyBorder="1" applyAlignment="1" applyProtection="1">
      <alignment horizontal="center" vertical="center"/>
    </xf>
    <xf numFmtId="43" fontId="26" fillId="5" borderId="8" xfId="1" applyNumberFormat="1" applyFont="1" applyFill="1" applyBorder="1" applyAlignment="1" applyProtection="1">
      <alignment horizontal="center" vertical="center"/>
    </xf>
    <xf numFmtId="43" fontId="26" fillId="5" borderId="8" xfId="1" applyFont="1" applyFill="1" applyBorder="1" applyAlignment="1" applyProtection="1">
      <alignment horizontal="center"/>
    </xf>
    <xf numFmtId="43" fontId="26" fillId="5" borderId="9" xfId="1" applyFont="1" applyFill="1" applyBorder="1" applyProtection="1"/>
    <xf numFmtId="0" fontId="12" fillId="0" borderId="13" xfId="0" applyFont="1" applyBorder="1" applyAlignment="1">
      <alignment horizontal="left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15" fillId="0" borderId="9" xfId="0" applyFont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 vertical="center"/>
    </xf>
    <xf numFmtId="0" fontId="7" fillId="6" borderId="29" xfId="0" applyFont="1" applyFill="1" applyBorder="1" applyAlignment="1">
      <alignment horizontal="center" wrapText="1"/>
    </xf>
    <xf numFmtId="0" fontId="7" fillId="6" borderId="30" xfId="0" applyFont="1" applyFill="1" applyBorder="1" applyAlignment="1">
      <alignment horizontal="center" wrapText="1"/>
    </xf>
    <xf numFmtId="0" fontId="7" fillId="6" borderId="31" xfId="0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14" fillId="4" borderId="0" xfId="0" applyFont="1" applyFill="1" applyAlignment="1">
      <alignment horizontal="left" vertical="center" wrapText="1"/>
    </xf>
    <xf numFmtId="0" fontId="4" fillId="0" borderId="17" xfId="0" applyFont="1" applyBorder="1" applyAlignment="1">
      <alignment horizontal="right" vertical="center" indent="2"/>
    </xf>
    <xf numFmtId="0" fontId="4" fillId="0" borderId="0" xfId="0" applyFont="1" applyBorder="1" applyAlignment="1">
      <alignment horizontal="right" vertical="center" indent="2"/>
    </xf>
    <xf numFmtId="0" fontId="4" fillId="0" borderId="19" xfId="0" applyFont="1" applyBorder="1" applyAlignment="1">
      <alignment horizontal="right" vertical="center" indent="2"/>
    </xf>
    <xf numFmtId="167" fontId="4" fillId="5" borderId="29" xfId="1" applyNumberFormat="1" applyFont="1" applyFill="1" applyBorder="1" applyAlignment="1">
      <alignment vertical="center" wrapText="1"/>
    </xf>
    <xf numFmtId="167" fontId="4" fillId="5" borderId="31" xfId="1" applyNumberFormat="1" applyFont="1" applyFill="1" applyBorder="1" applyAlignment="1">
      <alignment vertical="center" wrapText="1"/>
    </xf>
    <xf numFmtId="168" fontId="4" fillId="5" borderId="29" xfId="1" applyNumberFormat="1" applyFont="1" applyFill="1" applyBorder="1" applyAlignment="1">
      <alignment vertical="center" wrapText="1"/>
    </xf>
    <xf numFmtId="168" fontId="4" fillId="5" borderId="31" xfId="1" applyNumberFormat="1" applyFont="1" applyFill="1" applyBorder="1" applyAlignment="1">
      <alignment vertical="center" wrapText="1"/>
    </xf>
    <xf numFmtId="169" fontId="4" fillId="5" borderId="29" xfId="1" applyNumberFormat="1" applyFont="1" applyFill="1" applyBorder="1" applyAlignment="1">
      <alignment vertical="center" wrapText="1"/>
    </xf>
    <xf numFmtId="169" fontId="4" fillId="5" borderId="31" xfId="1" applyNumberFormat="1" applyFont="1" applyFill="1" applyBorder="1" applyAlignment="1">
      <alignment vertical="center" wrapText="1"/>
    </xf>
    <xf numFmtId="171" fontId="4" fillId="5" borderId="29" xfId="1" applyNumberFormat="1" applyFont="1" applyFill="1" applyBorder="1" applyAlignment="1">
      <alignment vertical="center" wrapText="1"/>
    </xf>
    <xf numFmtId="171" fontId="4" fillId="5" borderId="31" xfId="1" applyNumberFormat="1" applyFont="1" applyFill="1" applyBorder="1" applyAlignment="1">
      <alignment vertical="center" wrapText="1"/>
    </xf>
    <xf numFmtId="165" fontId="4" fillId="5" borderId="29" xfId="1" applyNumberFormat="1" applyFont="1" applyFill="1" applyBorder="1" applyAlignment="1">
      <alignment vertical="center" wrapText="1"/>
    </xf>
    <xf numFmtId="165" fontId="4" fillId="5" borderId="31" xfId="1" applyNumberFormat="1" applyFont="1" applyFill="1" applyBorder="1" applyAlignment="1">
      <alignment vertical="center" wrapText="1"/>
    </xf>
    <xf numFmtId="166" fontId="4" fillId="5" borderId="29" xfId="1" applyNumberFormat="1" applyFont="1" applyFill="1" applyBorder="1" applyAlignment="1">
      <alignment vertical="center" wrapText="1"/>
    </xf>
    <xf numFmtId="166" fontId="4" fillId="5" borderId="31" xfId="1" applyNumberFormat="1" applyFont="1" applyFill="1" applyBorder="1" applyAlignment="1">
      <alignment vertical="center" wrapText="1"/>
    </xf>
    <xf numFmtId="170" fontId="4" fillId="5" borderId="29" xfId="1" applyNumberFormat="1" applyFont="1" applyFill="1" applyBorder="1" applyAlignment="1">
      <alignment vertical="center" wrapText="1"/>
    </xf>
    <xf numFmtId="170" fontId="4" fillId="5" borderId="31" xfId="1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left" wrapText="1"/>
    </xf>
    <xf numFmtId="164" fontId="4" fillId="5" borderId="29" xfId="1" applyNumberFormat="1" applyFont="1" applyFill="1" applyBorder="1" applyAlignment="1">
      <alignment horizontal="center" vertical="center" wrapText="1"/>
    </xf>
    <xf numFmtId="164" fontId="4" fillId="5" borderId="31" xfId="1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6" tint="0.3999755851924192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rgb="FFFFFFCC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rgb="FFFFFFCC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rgb="FFFFFFCC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2" formatCode="0.00"/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3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0078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ables/table1.xml><?xml version="1.0" encoding="utf-8"?>
<table xmlns="http://schemas.openxmlformats.org/spreadsheetml/2006/main" id="4" name="DatosReporte" displayName="DatosReporte" ref="A6:V18" totalsRowShown="0" headerRowDxfId="26" dataDxfId="24" headerRowBorderDxfId="25" tableBorderDxfId="23" totalsRowBorderDxfId="22">
  <tableColumns count="22">
    <tableColumn id="1" name="Aeródromo de despegue" dataDxfId="21"/>
    <tableColumn id="2" name="Aeródromo de aterrizaje" dataDxfId="20"/>
    <tableColumn id="3" name="Tipo de operación (N=nacional, I=internacional)" dataDxfId="19"/>
    <tableColumn id="4" name=" Tipo de aeronave (Código de identificación OACI)" dataDxfId="18"/>
    <tableColumn id="5" name="Motor_x000a_[Modelo]" dataDxfId="17"/>
    <tableColumn id="6" name="Distancia [km]" dataDxfId="16" dataCellStyle="Millares"/>
    <tableColumn id="7" name="Tiempo de vuelo  _x000a_[Horas decimales]" dataDxfId="15"/>
    <tableColumn id="8" name="Número de frecuencias" dataDxfId="14" dataCellStyle="Millares"/>
    <tableColumn id="9" name="Número total de pasajeros" dataDxfId="13" dataCellStyle="Millares"/>
    <tableColumn id="10" name="Peso total de los pasajeros y equipaje facturado [t]" dataDxfId="12" dataCellStyle="Millares"/>
    <tableColumn id="11" name="Peso total de carga y correo [t]" dataDxfId="11" dataCellStyle="Millares"/>
    <tableColumn id="12" name="RPK_x000a_(Pasajeros x Distancia)_x000a_[pasajero*km]" dataDxfId="10" dataCellStyle="Millares">
      <calculatedColumnFormula>F7*I7</calculatedColumnFormula>
    </tableColumn>
    <tableColumn id="13" name="Peso total de los pasajeros y equipaje facturado x Distancia [t*km]" dataDxfId="9" dataCellStyle="Millares">
      <calculatedColumnFormula>((DatosReporte[[#This Row],[Número total de pasajeros]]*100)/1000)*DatosReporte[[#This Row],[Distancia '[km']]]</calculatedColumnFormula>
    </tableColumn>
    <tableColumn id="14" name="Peso total de carga y correo x Distancia                [t*km]" dataDxfId="8" dataCellStyle="Millares">
      <calculatedColumnFormula>F7*K7</calculatedColumnFormula>
    </tableColumn>
    <tableColumn id="15" name="RTK_x000a_(Total de toneladas kilómetro por par de aeródromos) _x000a_[t*km]" dataDxfId="7" dataCellStyle="Millares">
      <calculatedColumnFormula>N7+M7</calculatedColumnFormula>
    </tableColumn>
    <tableColumn id="16" name="Turbosina" dataDxfId="6" dataCellStyle="Millares"/>
    <tableColumn id="17" name="Gas avión" dataDxfId="5" dataCellStyle="Millares"/>
    <tableColumn id="18" name="Biocombustible" dataDxfId="4" dataCellStyle="Millares"/>
    <tableColumn id="19" name=" Turbosina_x000a_EF = 3.157  _x000a_[t CO2/t combustible]" dataDxfId="3" dataCellStyle="Millares">
      <calculatedColumnFormula>P7*3.157</calculatedColumnFormula>
    </tableColumn>
    <tableColumn id="20" name="Gas Avión_x000a_EF = 3.157  _x000a_[t CO2/t combustible]" dataDxfId="2" dataCellStyle="Millares">
      <calculatedColumnFormula>DatosReporte[[#This Row],[Gas avión]]*3.157</calculatedColumnFormula>
    </tableColumn>
    <tableColumn id="21" name="Biocombustible _x000a_EF= 0_x000a_[t CO2/t combustible]_x000a_" dataDxfId="1" dataCellStyle="Millares">
      <calculatedColumnFormula>DatosReporte[[#This Row],[Biocombustible]]*0</calculatedColumnFormula>
    </tableColumn>
    <tableColumn id="22" name="TOTAL [t CO2]" dataDxfId="0" dataCellStyle="Millares">
      <calculatedColumnFormula>SUM(S7:U7)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showGridLines="0" showRowColHeaders="0" showRuler="0" view="pageLayout" zoomScale="55" zoomScaleNormal="60" zoomScalePageLayoutView="55" workbookViewId="0">
      <selection activeCell="B3" sqref="B3:C3"/>
    </sheetView>
  </sheetViews>
  <sheetFormatPr baseColWidth="10" defaultRowHeight="15" x14ac:dyDescent="0.25"/>
  <cols>
    <col min="1" max="1" width="55.85546875" style="1" customWidth="1"/>
    <col min="2" max="3" width="41.85546875" style="1" customWidth="1"/>
    <col min="4" max="16384" width="11.42578125" style="1"/>
  </cols>
  <sheetData>
    <row r="1" spans="1:3" ht="60.75" customHeight="1" x14ac:dyDescent="0.25">
      <c r="A1" s="6"/>
      <c r="B1" s="6"/>
      <c r="C1" s="6"/>
    </row>
    <row r="2" spans="1:3" ht="41.25" customHeight="1" thickBot="1" x14ac:dyDescent="0.35">
      <c r="A2" s="110" t="s">
        <v>29</v>
      </c>
      <c r="B2" s="110"/>
      <c r="C2" s="110"/>
    </row>
    <row r="3" spans="1:3" s="3" customFormat="1" ht="83.25" customHeight="1" x14ac:dyDescent="0.25">
      <c r="A3" s="13" t="s">
        <v>0</v>
      </c>
      <c r="B3" s="117"/>
      <c r="C3" s="118"/>
    </row>
    <row r="4" spans="1:3" s="3" customFormat="1" ht="36" customHeight="1" thickBot="1" x14ac:dyDescent="0.3">
      <c r="A4" s="14" t="s">
        <v>73</v>
      </c>
      <c r="B4" s="119"/>
      <c r="C4" s="120"/>
    </row>
    <row r="5" spans="1:3" s="3" customFormat="1" ht="48" customHeight="1" x14ac:dyDescent="0.25">
      <c r="A5" s="9"/>
      <c r="B5" s="9"/>
      <c r="C5" s="9"/>
    </row>
    <row r="6" spans="1:3" s="10" customFormat="1" ht="48" customHeight="1" thickBot="1" x14ac:dyDescent="0.35">
      <c r="A6" s="113" t="s">
        <v>15</v>
      </c>
      <c r="B6" s="113"/>
      <c r="C6" s="113"/>
    </row>
    <row r="7" spans="1:3" s="10" customFormat="1" ht="16.5" customHeight="1" x14ac:dyDescent="0.25">
      <c r="A7" s="114" t="s">
        <v>30</v>
      </c>
      <c r="B7" s="115"/>
      <c r="C7" s="116"/>
    </row>
    <row r="8" spans="1:3" s="10" customFormat="1" ht="16.5" customHeight="1" x14ac:dyDescent="0.25">
      <c r="A8" s="15" t="s">
        <v>35</v>
      </c>
      <c r="B8" s="111"/>
      <c r="C8" s="112"/>
    </row>
    <row r="9" spans="1:3" s="10" customFormat="1" ht="16.5" customHeight="1" x14ac:dyDescent="0.25">
      <c r="A9" s="15" t="s">
        <v>26</v>
      </c>
      <c r="B9" s="111"/>
      <c r="C9" s="112"/>
    </row>
    <row r="10" spans="1:3" s="10" customFormat="1" ht="16.5" customHeight="1" x14ac:dyDescent="0.25">
      <c r="A10" s="15" t="s">
        <v>12</v>
      </c>
      <c r="B10" s="111"/>
      <c r="C10" s="112"/>
    </row>
    <row r="11" spans="1:3" s="10" customFormat="1" ht="16.5" customHeight="1" x14ac:dyDescent="0.25">
      <c r="A11" s="15" t="s">
        <v>13</v>
      </c>
      <c r="B11" s="111"/>
      <c r="C11" s="112"/>
    </row>
    <row r="12" spans="1:3" s="10" customFormat="1" ht="16.5" customHeight="1" x14ac:dyDescent="0.25">
      <c r="A12" s="15" t="s">
        <v>11</v>
      </c>
      <c r="B12" s="111"/>
      <c r="C12" s="112"/>
    </row>
    <row r="13" spans="1:3" s="10" customFormat="1" ht="16.5" customHeight="1" x14ac:dyDescent="0.25">
      <c r="A13" s="16" t="s">
        <v>14</v>
      </c>
      <c r="B13" s="5"/>
      <c r="C13" s="17"/>
    </row>
    <row r="14" spans="1:3" s="10" customFormat="1" ht="16.5" customHeight="1" x14ac:dyDescent="0.25">
      <c r="A14" s="15" t="s">
        <v>6</v>
      </c>
      <c r="B14" s="111"/>
      <c r="C14" s="112"/>
    </row>
    <row r="15" spans="1:3" s="11" customFormat="1" ht="16.5" customHeight="1" x14ac:dyDescent="0.25">
      <c r="A15" s="15" t="s">
        <v>7</v>
      </c>
      <c r="B15" s="111"/>
      <c r="C15" s="112"/>
    </row>
    <row r="16" spans="1:3" ht="16.5" customHeight="1" x14ac:dyDescent="0.25">
      <c r="A16" s="15" t="s">
        <v>8</v>
      </c>
      <c r="B16" s="111"/>
      <c r="C16" s="112"/>
    </row>
    <row r="17" spans="1:3" ht="16.5" customHeight="1" x14ac:dyDescent="0.25">
      <c r="A17" s="15" t="s">
        <v>9</v>
      </c>
      <c r="B17" s="111"/>
      <c r="C17" s="112"/>
    </row>
    <row r="18" spans="1:3" ht="16.5" customHeight="1" x14ac:dyDescent="0.25">
      <c r="A18" s="15" t="s">
        <v>10</v>
      </c>
      <c r="B18" s="111"/>
      <c r="C18" s="112"/>
    </row>
    <row r="19" spans="1:3" ht="16.5" customHeight="1" thickBot="1" x14ac:dyDescent="0.3">
      <c r="A19" s="18" t="s">
        <v>11</v>
      </c>
      <c r="B19" s="121"/>
      <c r="C19" s="122"/>
    </row>
    <row r="20" spans="1:3" ht="60.75" customHeight="1" x14ac:dyDescent="0.25">
      <c r="A20" s="2"/>
      <c r="B20" s="2"/>
      <c r="C20" s="12"/>
    </row>
    <row r="21" spans="1:3" ht="63" customHeight="1" x14ac:dyDescent="0.25">
      <c r="C21" s="7"/>
    </row>
    <row r="22" spans="1:3" ht="15.75" x14ac:dyDescent="0.25">
      <c r="C22" s="8" t="s">
        <v>19</v>
      </c>
    </row>
    <row r="23" spans="1:3" ht="15.75" x14ac:dyDescent="0.25">
      <c r="C23" s="6"/>
    </row>
    <row r="24" spans="1:3" ht="15.75" x14ac:dyDescent="0.25">
      <c r="C24" s="7"/>
    </row>
    <row r="25" spans="1:3" ht="15.75" x14ac:dyDescent="0.25">
      <c r="C25" s="8" t="s">
        <v>20</v>
      </c>
    </row>
  </sheetData>
  <mergeCells count="16">
    <mergeCell ref="B15:C15"/>
    <mergeCell ref="B16:C16"/>
    <mergeCell ref="B17:C17"/>
    <mergeCell ref="B18:C18"/>
    <mergeCell ref="B19:C19"/>
    <mergeCell ref="B10:C10"/>
    <mergeCell ref="B11:C11"/>
    <mergeCell ref="B12:C12"/>
    <mergeCell ref="B14:C14"/>
    <mergeCell ref="B8:C8"/>
    <mergeCell ref="A2:C2"/>
    <mergeCell ref="B9:C9"/>
    <mergeCell ref="A6:C6"/>
    <mergeCell ref="A7:C7"/>
    <mergeCell ref="B3:C3"/>
    <mergeCell ref="B4:C4"/>
  </mergeCells>
  <pageMargins left="0.70866141732283472" right="0.70866141732283472" top="1.7791666666666666" bottom="0.74803149606299213" header="0.31496062992125984" footer="0.31496062992125984"/>
  <pageSetup paperSize="131" scale="65" orientation="portrait" horizontalDpi="1200" verticalDpi="1200" r:id="rId1"/>
  <headerFooter scaleWithDoc="0">
    <oddHeader>&amp;L&amp;G&amp;R&amp;"Adobe Caslon Pro,Normal"&amp;9&amp;K00-017REPORTE DE  EMISIONES  DE GASES DE EFECTO INVERNADERO, 
DATOS SOBRE CONSUMO DE COMBUSTIBLE 
Y TONELADAS-KILÓMETRO</oddHeader>
    <oddFooter>&amp;R&amp;"Adobe Caslon Pro,Normal"&amp;9&amp;K00-034DGAC FTO CC-ECTk_01 R1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9"/>
  <sheetViews>
    <sheetView tabSelected="1" zoomScale="85" zoomScaleNormal="85" zoomScalePageLayoutView="80" workbookViewId="0">
      <selection activeCell="D14" sqref="D14"/>
    </sheetView>
  </sheetViews>
  <sheetFormatPr baseColWidth="10" defaultColWidth="4.5703125" defaultRowHeight="12.75" x14ac:dyDescent="0.2"/>
  <cols>
    <col min="1" max="6" width="15.42578125" style="34" customWidth="1"/>
    <col min="7" max="7" width="15.42578125" style="99" customWidth="1"/>
    <col min="8" max="14" width="15.42578125" style="34" customWidth="1"/>
    <col min="15" max="15" width="15.42578125" style="35" customWidth="1"/>
    <col min="16" max="18" width="15.42578125" style="34" customWidth="1"/>
    <col min="19" max="22" width="15.42578125" style="41" customWidth="1"/>
    <col min="23" max="16384" width="4.5703125" style="41"/>
  </cols>
  <sheetData>
    <row r="2" spans="1:22" s="37" customFormat="1" ht="32.25" customHeight="1" x14ac:dyDescent="0.25">
      <c r="A2" s="91" t="s">
        <v>56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92"/>
      <c r="Q2" s="92"/>
      <c r="R2" s="92"/>
      <c r="S2" s="30"/>
      <c r="T2" s="30"/>
      <c r="U2" s="30"/>
      <c r="V2" s="30"/>
    </row>
    <row r="3" spans="1:22" s="37" customFormat="1" ht="12.7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93"/>
      <c r="Q3" s="93"/>
      <c r="R3" s="93"/>
      <c r="S3" s="36"/>
      <c r="T3" s="36"/>
      <c r="U3" s="36"/>
      <c r="V3" s="36"/>
    </row>
    <row r="4" spans="1:22" s="37" customFormat="1" ht="15" customHeight="1" x14ac:dyDescent="0.25">
      <c r="A4" s="32" t="s">
        <v>67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93"/>
      <c r="Q4" s="93"/>
      <c r="R4" s="93"/>
    </row>
    <row r="5" spans="1:22" s="33" customFormat="1" ht="28.5" customHeight="1" x14ac:dyDescent="0.2">
      <c r="A5" s="124" t="s">
        <v>27</v>
      </c>
      <c r="B5" s="125"/>
      <c r="G5" s="94"/>
      <c r="P5" s="126" t="s">
        <v>2</v>
      </c>
      <c r="Q5" s="127"/>
      <c r="R5" s="128"/>
      <c r="S5" s="53"/>
      <c r="T5" s="38" t="s">
        <v>55</v>
      </c>
      <c r="U5" s="39"/>
      <c r="V5" s="40"/>
    </row>
    <row r="6" spans="1:22" s="97" customFormat="1" ht="72" x14ac:dyDescent="0.25">
      <c r="A6" s="95" t="s">
        <v>16</v>
      </c>
      <c r="B6" s="43" t="s">
        <v>28</v>
      </c>
      <c r="C6" s="43" t="s">
        <v>31</v>
      </c>
      <c r="D6" s="44" t="s">
        <v>23</v>
      </c>
      <c r="E6" s="44" t="s">
        <v>36</v>
      </c>
      <c r="F6" s="43" t="s">
        <v>41</v>
      </c>
      <c r="G6" s="96" t="s">
        <v>38</v>
      </c>
      <c r="H6" s="43" t="s">
        <v>22</v>
      </c>
      <c r="I6" s="43" t="s">
        <v>21</v>
      </c>
      <c r="J6" s="43" t="s">
        <v>34</v>
      </c>
      <c r="K6" s="43" t="s">
        <v>1</v>
      </c>
      <c r="L6" s="43" t="s">
        <v>69</v>
      </c>
      <c r="M6" s="43" t="s">
        <v>49</v>
      </c>
      <c r="N6" s="43" t="s">
        <v>48</v>
      </c>
      <c r="O6" s="43" t="s">
        <v>50</v>
      </c>
      <c r="P6" s="44" t="s">
        <v>45</v>
      </c>
      <c r="Q6" s="44" t="s">
        <v>39</v>
      </c>
      <c r="R6" s="44" t="s">
        <v>68</v>
      </c>
      <c r="S6" s="44" t="s">
        <v>53</v>
      </c>
      <c r="T6" s="44" t="s">
        <v>54</v>
      </c>
      <c r="U6" s="44" t="s">
        <v>74</v>
      </c>
      <c r="V6" s="45" t="s">
        <v>42</v>
      </c>
    </row>
    <row r="7" spans="1:22" s="98" customFormat="1" ht="12" x14ac:dyDescent="0.2">
      <c r="A7" s="42"/>
      <c r="B7" s="28"/>
      <c r="C7" s="89"/>
      <c r="D7" s="28"/>
      <c r="E7" s="28"/>
      <c r="F7" s="54"/>
      <c r="G7" s="29"/>
      <c r="H7" s="59"/>
      <c r="I7" s="59"/>
      <c r="J7" s="54"/>
      <c r="K7" s="54"/>
      <c r="L7" s="55">
        <f t="shared" ref="L7" si="0">F7*I7</f>
        <v>0</v>
      </c>
      <c r="M7" s="55">
        <f>((DatosReporte[[#This Row],[Número total de pasajeros]]*100)/1000)*DatosReporte[[#This Row],[Distancia '[km']]]</f>
        <v>0</v>
      </c>
      <c r="N7" s="55">
        <f t="shared" ref="N7" si="1">F7*K7</f>
        <v>0</v>
      </c>
      <c r="O7" s="56">
        <f t="shared" ref="O7:O11" si="2">N7+M7</f>
        <v>0</v>
      </c>
      <c r="P7" s="54"/>
      <c r="Q7" s="54"/>
      <c r="R7" s="54"/>
      <c r="S7" s="55">
        <f t="shared" ref="S7:S11" si="3">P7*3.157</f>
        <v>0</v>
      </c>
      <c r="T7" s="55">
        <f>DatosReporte[[#This Row],[Gas avión]]*3.157</f>
        <v>0</v>
      </c>
      <c r="U7" s="55">
        <f>DatosReporte[[#This Row],[Biocombustible]]*0</f>
        <v>0</v>
      </c>
      <c r="V7" s="57">
        <f t="shared" ref="V7:V11" si="4">SUM(S7:U7)</f>
        <v>0</v>
      </c>
    </row>
    <row r="8" spans="1:22" x14ac:dyDescent="0.2">
      <c r="A8" s="42"/>
      <c r="B8" s="28"/>
      <c r="C8" s="89"/>
      <c r="D8" s="28"/>
      <c r="E8" s="28"/>
      <c r="F8" s="54"/>
      <c r="G8" s="29"/>
      <c r="H8" s="59"/>
      <c r="I8" s="59"/>
      <c r="J8" s="54"/>
      <c r="K8" s="54"/>
      <c r="L8" s="55">
        <f t="shared" ref="L8:L11" si="5">F8*I8</f>
        <v>0</v>
      </c>
      <c r="M8" s="55">
        <f>((DatosReporte[[#This Row],[Número total de pasajeros]]*100)/1000)*DatosReporte[[#This Row],[Distancia '[km']]]</f>
        <v>0</v>
      </c>
      <c r="N8" s="55">
        <f t="shared" ref="N8:N11" si="6">F8*K8</f>
        <v>0</v>
      </c>
      <c r="O8" s="56">
        <f t="shared" si="2"/>
        <v>0</v>
      </c>
      <c r="P8" s="54"/>
      <c r="Q8" s="54"/>
      <c r="R8" s="54"/>
      <c r="S8" s="55">
        <f t="shared" si="3"/>
        <v>0</v>
      </c>
      <c r="T8" s="55">
        <f>DatosReporte[[#This Row],[Gas avión]]*3.157</f>
        <v>0</v>
      </c>
      <c r="U8" s="55">
        <f>DatosReporte[[#This Row],[Biocombustible]]*0</f>
        <v>0</v>
      </c>
      <c r="V8" s="57">
        <f t="shared" si="4"/>
        <v>0</v>
      </c>
    </row>
    <row r="9" spans="1:22" x14ac:dyDescent="0.2">
      <c r="A9" s="42"/>
      <c r="B9" s="28"/>
      <c r="C9" s="73"/>
      <c r="D9" s="28"/>
      <c r="E9" s="28"/>
      <c r="F9" s="54"/>
      <c r="G9" s="29"/>
      <c r="H9" s="59"/>
      <c r="I9" s="59"/>
      <c r="J9" s="54"/>
      <c r="K9" s="54"/>
      <c r="L9" s="55">
        <f t="shared" si="5"/>
        <v>0</v>
      </c>
      <c r="M9" s="55">
        <f>((DatosReporte[[#This Row],[Número total de pasajeros]]*100)/1000)*DatosReporte[[#This Row],[Distancia '[km']]]</f>
        <v>0</v>
      </c>
      <c r="N9" s="55">
        <f t="shared" si="6"/>
        <v>0</v>
      </c>
      <c r="O9" s="56">
        <f t="shared" si="2"/>
        <v>0</v>
      </c>
      <c r="P9" s="54"/>
      <c r="Q9" s="54"/>
      <c r="R9" s="54"/>
      <c r="S9" s="55">
        <f t="shared" si="3"/>
        <v>0</v>
      </c>
      <c r="T9" s="55">
        <f>DatosReporte[[#This Row],[Gas avión]]*3.157</f>
        <v>0</v>
      </c>
      <c r="U9" s="55">
        <f>DatosReporte[[#This Row],[Biocombustible]]*0</f>
        <v>0</v>
      </c>
      <c r="V9" s="57">
        <f t="shared" si="4"/>
        <v>0</v>
      </c>
    </row>
    <row r="10" spans="1:22" x14ac:dyDescent="0.2">
      <c r="A10" s="42"/>
      <c r="B10" s="28"/>
      <c r="C10" s="73"/>
      <c r="D10" s="28"/>
      <c r="E10" s="28"/>
      <c r="F10" s="54"/>
      <c r="G10" s="29"/>
      <c r="H10" s="59"/>
      <c r="I10" s="59"/>
      <c r="J10" s="54"/>
      <c r="K10" s="54"/>
      <c r="L10" s="55">
        <f t="shared" si="5"/>
        <v>0</v>
      </c>
      <c r="M10" s="55">
        <f>((DatosReporte[[#This Row],[Número total de pasajeros]]*100)/1000)*DatosReporte[[#This Row],[Distancia '[km']]]</f>
        <v>0</v>
      </c>
      <c r="N10" s="55">
        <f t="shared" si="6"/>
        <v>0</v>
      </c>
      <c r="O10" s="56">
        <f t="shared" si="2"/>
        <v>0</v>
      </c>
      <c r="P10" s="54"/>
      <c r="Q10" s="54"/>
      <c r="R10" s="54"/>
      <c r="S10" s="55">
        <f t="shared" si="3"/>
        <v>0</v>
      </c>
      <c r="T10" s="55">
        <f>DatosReporte[[#This Row],[Gas avión]]*3.157</f>
        <v>0</v>
      </c>
      <c r="U10" s="55">
        <f>DatosReporte[[#This Row],[Biocombustible]]*0</f>
        <v>0</v>
      </c>
      <c r="V10" s="57">
        <f t="shared" si="4"/>
        <v>0</v>
      </c>
    </row>
    <row r="11" spans="1:22" x14ac:dyDescent="0.2">
      <c r="A11" s="42"/>
      <c r="B11" s="28"/>
      <c r="C11" s="73"/>
      <c r="D11" s="28"/>
      <c r="E11" s="28"/>
      <c r="F11" s="54"/>
      <c r="G11" s="29"/>
      <c r="H11" s="59"/>
      <c r="I11" s="59"/>
      <c r="J11" s="54"/>
      <c r="K11" s="54"/>
      <c r="L11" s="55">
        <f t="shared" si="5"/>
        <v>0</v>
      </c>
      <c r="M11" s="55">
        <f>((DatosReporte[[#This Row],[Número total de pasajeros]]*100)/1000)*DatosReporte[[#This Row],[Distancia '[km']]]</f>
        <v>0</v>
      </c>
      <c r="N11" s="55">
        <f t="shared" si="6"/>
        <v>0</v>
      </c>
      <c r="O11" s="56">
        <f t="shared" si="2"/>
        <v>0</v>
      </c>
      <c r="P11" s="54"/>
      <c r="Q11" s="54"/>
      <c r="R11" s="54"/>
      <c r="S11" s="55">
        <f t="shared" si="3"/>
        <v>0</v>
      </c>
      <c r="T11" s="55">
        <f>DatosReporte[[#This Row],[Gas avión]]*3.157</f>
        <v>0</v>
      </c>
      <c r="U11" s="55">
        <f>DatosReporte[[#This Row],[Biocombustible]]*0</f>
        <v>0</v>
      </c>
      <c r="V11" s="57">
        <f t="shared" si="4"/>
        <v>0</v>
      </c>
    </row>
    <row r="12" spans="1:22" x14ac:dyDescent="0.2">
      <c r="A12" s="100"/>
      <c r="B12" s="101"/>
      <c r="C12" s="102"/>
      <c r="D12" s="101"/>
      <c r="E12" s="28"/>
      <c r="F12" s="54"/>
      <c r="G12" s="104"/>
      <c r="H12" s="105"/>
      <c r="I12" s="105"/>
      <c r="J12" s="103"/>
      <c r="K12" s="103"/>
      <c r="L12" s="106">
        <f t="shared" ref="L12:L18" si="7">F12*I12</f>
        <v>0</v>
      </c>
      <c r="M12" s="107">
        <f>((DatosReporte[[#This Row],[Número total de pasajeros]]*100)/1000)*DatosReporte[[#This Row],[Distancia '[km']]]</f>
        <v>0</v>
      </c>
      <c r="N12" s="106">
        <f t="shared" ref="N12:N18" si="8">F12*K12</f>
        <v>0</v>
      </c>
      <c r="O12" s="108">
        <f t="shared" ref="O12:O18" si="9">N12+M12</f>
        <v>0</v>
      </c>
      <c r="P12" s="103"/>
      <c r="Q12" s="103"/>
      <c r="R12" s="103"/>
      <c r="S12" s="106">
        <f t="shared" ref="S12:S18" si="10">P12*3.157</f>
        <v>0</v>
      </c>
      <c r="T12" s="106">
        <f>DatosReporte[[#This Row],[Gas avión]]*3.157</f>
        <v>0</v>
      </c>
      <c r="U12" s="107">
        <f>DatosReporte[[#This Row],[Biocombustible]]*0</f>
        <v>0</v>
      </c>
      <c r="V12" s="109">
        <f t="shared" ref="V12:V18" si="11">SUM(S12:U12)</f>
        <v>0</v>
      </c>
    </row>
    <row r="13" spans="1:22" x14ac:dyDescent="0.2">
      <c r="A13" s="100"/>
      <c r="B13" s="101"/>
      <c r="C13" s="102"/>
      <c r="D13" s="101"/>
      <c r="E13" s="101"/>
      <c r="F13" s="103"/>
      <c r="G13" s="29"/>
      <c r="H13" s="59"/>
      <c r="I13" s="105"/>
      <c r="J13" s="103"/>
      <c r="K13" s="103"/>
      <c r="L13" s="106">
        <f t="shared" si="7"/>
        <v>0</v>
      </c>
      <c r="M13" s="107">
        <f>((DatosReporte[[#This Row],[Número total de pasajeros]]*100)/1000)*DatosReporte[[#This Row],[Distancia '[km']]]</f>
        <v>0</v>
      </c>
      <c r="N13" s="106">
        <f t="shared" si="8"/>
        <v>0</v>
      </c>
      <c r="O13" s="108">
        <f t="shared" si="9"/>
        <v>0</v>
      </c>
      <c r="P13" s="103"/>
      <c r="Q13" s="103"/>
      <c r="R13" s="103"/>
      <c r="S13" s="106">
        <f t="shared" si="10"/>
        <v>0</v>
      </c>
      <c r="T13" s="106">
        <f>DatosReporte[[#This Row],[Gas avión]]*3.157</f>
        <v>0</v>
      </c>
      <c r="U13" s="107">
        <f>DatosReporte[[#This Row],[Biocombustible]]*0</f>
        <v>0</v>
      </c>
      <c r="V13" s="109">
        <f t="shared" si="11"/>
        <v>0</v>
      </c>
    </row>
    <row r="14" spans="1:22" x14ac:dyDescent="0.2">
      <c r="A14" s="100"/>
      <c r="B14" s="101"/>
      <c r="C14" s="102"/>
      <c r="D14" s="101"/>
      <c r="E14" s="101"/>
      <c r="F14" s="103"/>
      <c r="G14" s="104"/>
      <c r="H14" s="105"/>
      <c r="I14" s="105"/>
      <c r="J14" s="103"/>
      <c r="K14" s="103"/>
      <c r="L14" s="106">
        <f t="shared" si="7"/>
        <v>0</v>
      </c>
      <c r="M14" s="107">
        <f>((DatosReporte[[#This Row],[Número total de pasajeros]]*100)/1000)*DatosReporte[[#This Row],[Distancia '[km']]]</f>
        <v>0</v>
      </c>
      <c r="N14" s="106">
        <f t="shared" si="8"/>
        <v>0</v>
      </c>
      <c r="O14" s="108">
        <f t="shared" si="9"/>
        <v>0</v>
      </c>
      <c r="P14" s="103"/>
      <c r="Q14" s="103"/>
      <c r="R14" s="103"/>
      <c r="S14" s="106">
        <f t="shared" si="10"/>
        <v>0</v>
      </c>
      <c r="T14" s="106">
        <f>DatosReporte[[#This Row],[Gas avión]]*3.157</f>
        <v>0</v>
      </c>
      <c r="U14" s="107">
        <f>DatosReporte[[#This Row],[Biocombustible]]*0</f>
        <v>0</v>
      </c>
      <c r="V14" s="109">
        <f t="shared" si="11"/>
        <v>0</v>
      </c>
    </row>
    <row r="15" spans="1:22" x14ac:dyDescent="0.2">
      <c r="A15" s="100"/>
      <c r="B15" s="101"/>
      <c r="C15" s="102"/>
      <c r="D15" s="101"/>
      <c r="E15" s="101"/>
      <c r="F15" s="103"/>
      <c r="G15" s="104"/>
      <c r="H15" s="105"/>
      <c r="I15" s="105"/>
      <c r="J15" s="103"/>
      <c r="K15" s="103"/>
      <c r="L15" s="106">
        <f t="shared" si="7"/>
        <v>0</v>
      </c>
      <c r="M15" s="107">
        <f>((DatosReporte[[#This Row],[Número total de pasajeros]]*100)/1000)*DatosReporte[[#This Row],[Distancia '[km']]]</f>
        <v>0</v>
      </c>
      <c r="N15" s="106">
        <f t="shared" si="8"/>
        <v>0</v>
      </c>
      <c r="O15" s="108">
        <f t="shared" si="9"/>
        <v>0</v>
      </c>
      <c r="P15" s="103"/>
      <c r="Q15" s="103"/>
      <c r="R15" s="103"/>
      <c r="S15" s="106">
        <f t="shared" si="10"/>
        <v>0</v>
      </c>
      <c r="T15" s="106">
        <f>DatosReporte[[#This Row],[Gas avión]]*3.157</f>
        <v>0</v>
      </c>
      <c r="U15" s="107">
        <f>DatosReporte[[#This Row],[Biocombustible]]*0</f>
        <v>0</v>
      </c>
      <c r="V15" s="109">
        <f t="shared" si="11"/>
        <v>0</v>
      </c>
    </row>
    <row r="16" spans="1:22" x14ac:dyDescent="0.2">
      <c r="A16" s="100"/>
      <c r="B16" s="101"/>
      <c r="C16" s="102"/>
      <c r="D16" s="101"/>
      <c r="E16" s="101"/>
      <c r="F16" s="103"/>
      <c r="G16" s="104"/>
      <c r="H16" s="105"/>
      <c r="I16" s="105"/>
      <c r="J16" s="103"/>
      <c r="K16" s="103"/>
      <c r="L16" s="106">
        <f t="shared" si="7"/>
        <v>0</v>
      </c>
      <c r="M16" s="107">
        <f>((DatosReporte[[#This Row],[Número total de pasajeros]]*100)/1000)*DatosReporte[[#This Row],[Distancia '[km']]]</f>
        <v>0</v>
      </c>
      <c r="N16" s="106">
        <f t="shared" si="8"/>
        <v>0</v>
      </c>
      <c r="O16" s="108">
        <f t="shared" si="9"/>
        <v>0</v>
      </c>
      <c r="P16" s="103"/>
      <c r="Q16" s="103"/>
      <c r="R16" s="103"/>
      <c r="S16" s="106">
        <f t="shared" si="10"/>
        <v>0</v>
      </c>
      <c r="T16" s="106">
        <f>DatosReporte[[#This Row],[Gas avión]]*3.157</f>
        <v>0</v>
      </c>
      <c r="U16" s="107">
        <f>DatosReporte[[#This Row],[Biocombustible]]*0</f>
        <v>0</v>
      </c>
      <c r="V16" s="109">
        <f t="shared" si="11"/>
        <v>0</v>
      </c>
    </row>
    <row r="17" spans="1:22" x14ac:dyDescent="0.2">
      <c r="A17" s="100"/>
      <c r="B17" s="101"/>
      <c r="C17" s="102"/>
      <c r="D17" s="101"/>
      <c r="E17" s="101"/>
      <c r="F17" s="103"/>
      <c r="G17" s="104"/>
      <c r="H17" s="105"/>
      <c r="I17" s="105"/>
      <c r="J17" s="103"/>
      <c r="K17" s="103"/>
      <c r="L17" s="106">
        <f t="shared" si="7"/>
        <v>0</v>
      </c>
      <c r="M17" s="107">
        <f>((DatosReporte[[#This Row],[Número total de pasajeros]]*100)/1000)*DatosReporte[[#This Row],[Distancia '[km']]]</f>
        <v>0</v>
      </c>
      <c r="N17" s="106">
        <f t="shared" si="8"/>
        <v>0</v>
      </c>
      <c r="O17" s="108">
        <f t="shared" si="9"/>
        <v>0</v>
      </c>
      <c r="P17" s="103"/>
      <c r="Q17" s="103"/>
      <c r="R17" s="103"/>
      <c r="S17" s="106">
        <f t="shared" si="10"/>
        <v>0</v>
      </c>
      <c r="T17" s="106">
        <f>DatosReporte[[#This Row],[Gas avión]]*3.157</f>
        <v>0</v>
      </c>
      <c r="U17" s="107">
        <f>DatosReporte[[#This Row],[Biocombustible]]*0</f>
        <v>0</v>
      </c>
      <c r="V17" s="109">
        <f t="shared" si="11"/>
        <v>0</v>
      </c>
    </row>
    <row r="18" spans="1:22" x14ac:dyDescent="0.2">
      <c r="A18" s="100"/>
      <c r="B18" s="101"/>
      <c r="C18" s="102"/>
      <c r="D18" s="101"/>
      <c r="E18" s="101"/>
      <c r="F18" s="103"/>
      <c r="G18" s="104"/>
      <c r="H18" s="105"/>
      <c r="I18" s="105"/>
      <c r="J18" s="103"/>
      <c r="K18" s="103"/>
      <c r="L18" s="106">
        <f t="shared" si="7"/>
        <v>0</v>
      </c>
      <c r="M18" s="107">
        <f>((DatosReporte[[#This Row],[Número total de pasajeros]]*100)/1000)*DatosReporte[[#This Row],[Distancia '[km']]]</f>
        <v>0</v>
      </c>
      <c r="N18" s="106">
        <f t="shared" si="8"/>
        <v>0</v>
      </c>
      <c r="O18" s="108">
        <f t="shared" si="9"/>
        <v>0</v>
      </c>
      <c r="P18" s="103"/>
      <c r="Q18" s="103"/>
      <c r="R18" s="103"/>
      <c r="S18" s="106">
        <f t="shared" si="10"/>
        <v>0</v>
      </c>
      <c r="T18" s="106">
        <f>DatosReporte[[#This Row],[Gas avión]]*3.157</f>
        <v>0</v>
      </c>
      <c r="U18" s="107">
        <f>DatosReporte[[#This Row],[Biocombustible]]*0</f>
        <v>0</v>
      </c>
      <c r="V18" s="109">
        <f t="shared" si="11"/>
        <v>0</v>
      </c>
    </row>
    <row r="19" spans="1:22" ht="15" x14ac:dyDescent="0.2">
      <c r="A19" s="123" t="s">
        <v>37</v>
      </c>
      <c r="B19" s="123"/>
      <c r="C19" s="90" t="s">
        <v>71</v>
      </c>
      <c r="D19" s="90" t="s">
        <v>71</v>
      </c>
      <c r="E19" s="90" t="s">
        <v>71</v>
      </c>
      <c r="F19" s="58">
        <f>SUM(DatosReporte[Distancia '[km']])</f>
        <v>0</v>
      </c>
      <c r="G19" s="58">
        <f>SUM(DatosReporte[Tiempo de vuelo  
'[Horas decimales']])</f>
        <v>0</v>
      </c>
      <c r="H19" s="82">
        <f>SUM(DatosReporte[Número de frecuencias])</f>
        <v>0</v>
      </c>
      <c r="I19" s="82">
        <f>SUM(DatosReporte[Número total de pasajeros])</f>
        <v>0</v>
      </c>
      <c r="J19" s="58">
        <f>SUM(DatosReporte[Peso total de los pasajeros y equipaje facturado '[t']])</f>
        <v>0</v>
      </c>
      <c r="K19" s="58">
        <f>SUM(DatosReporte[Peso total de carga y correo '[t']])</f>
        <v>0</v>
      </c>
      <c r="L19" s="58">
        <f>SUM(DatosReporte[RPK
(Pasajeros x Distancia)
'[pasajero*km']])</f>
        <v>0</v>
      </c>
      <c r="M19" s="58">
        <f>SUM(DatosReporte[Peso total de los pasajeros y equipaje facturado x Distancia '[t*km']])</f>
        <v>0</v>
      </c>
      <c r="N19" s="58">
        <f>SUM(DatosReporte[Peso total de carga y correo x Distancia                '[t*km']])</f>
        <v>0</v>
      </c>
      <c r="O19" s="58">
        <f>SUM(DatosReporte[RTK
(Total de toneladas kilómetro por par de aeródromos) 
'[t*km']])</f>
        <v>0</v>
      </c>
      <c r="P19" s="58">
        <f>SUM(DatosReporte[Turbosina])</f>
        <v>0</v>
      </c>
      <c r="Q19" s="58">
        <f>SUM(DatosReporte[Gas avión])</f>
        <v>0</v>
      </c>
      <c r="R19" s="58">
        <f>SUM(DatosReporte[Biocombustible])</f>
        <v>0</v>
      </c>
      <c r="S19" s="58">
        <f>SUM(DatosReporte[ Turbosina
EF = 3.157  
'[t CO2/t combustible']])</f>
        <v>0</v>
      </c>
      <c r="T19" s="58">
        <f>SUM(DatosReporte[Gas Avión
EF = 3.157  
'[t CO2/t combustible']])</f>
        <v>0</v>
      </c>
      <c r="U19" s="58">
        <f>SUM(DatosReporte[Biocombustible 
EF= 0
'[t CO2/t combustible']
])</f>
        <v>0</v>
      </c>
      <c r="V19" s="74">
        <f>SUM(DatosReporte[TOTAL '[t CO2']])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9:B19"/>
    <mergeCell ref="A5:B5"/>
    <mergeCell ref="P5:R5"/>
  </mergeCells>
  <dataValidations disablePrompts="1" xWindow="412" yWindow="545" count="8">
    <dataValidation allowBlank="1" showInputMessage="1" showErrorMessage="1" prompt="Introducir el valor total (en toneladas métricas t de combustible consumido durante las operaciones realizadas en esta ruta. De litros a toneladas metrícas multiplicar por 0.0008. En caso de no haber utilizado este tipoo de combustible dejar vacía." sqref="P7:R18"/>
    <dataValidation allowBlank="1" showInputMessage="1" showErrorMessage="1" prompt="Insertar las horas totales (en formato decimal) voladas en esta ruta._x000a_ " sqref="G7:G18"/>
    <dataValidation allowBlank="1" showInputMessage="1" showErrorMessage="1" prompt="Insertar el numero de veces que se voló la ruta durante el año reportado." sqref="H7:H18"/>
    <dataValidation allowBlank="1" showInputMessage="1" showErrorMessage="1" prompt="Inserte el número total de pasajeros transportados en esta ruta durante el año reportado._x000a_" sqref="I7:I18"/>
    <dataValidation allowBlank="1" showInputMessage="1" showErrorMessage="1" prompt="Insertar el total de toneladas transportadas en esta ruta durante el año reportado. " sqref="K7:K18"/>
    <dataValidation allowBlank="1" showInputMessage="1" showErrorMessage="1" prompt="Insertar el peso total (en toneladas métricas) de los pasajeros y equipaje facturado transportados en esta ruta durante el año reportado. Utilizar el valor promedio de 100 kg por pasajero en el que se incluye el equipaje facturado. " sqref="J7:J18"/>
    <dataValidation allowBlank="1" showInputMessage="1" showErrorMessage="1" prompt="Ingresar la distancia ortodrómica (calculada mediante la fórmula de Vincenty), entre el Aeródromo de despegue y el Aeródromo de aterrizaje." sqref="F7:F18"/>
    <dataValidation type="list" allowBlank="1" showInputMessage="1" showErrorMessage="1" prompt="Selccione &quot;N&quot; si operació fue nacional o &quot;I&quot; si la operación fue Internacional." sqref="C7:C18">
      <formula1>"-,N,I"</formula1>
    </dataValidation>
  </dataValidations>
  <pageMargins left="0.78740157480314965" right="0.78740157480314965" top="1.5748031496062993" bottom="1.5748031496062993" header="0.78740157480314965" footer="0.78740157480314965"/>
  <pageSetup paperSize="123" scale="35" orientation="landscape" r:id="rId1"/>
  <headerFooter scaleWithDoc="0">
    <oddHeader>&amp;L&amp;G&amp;R&amp;"Adobe Caslon Pro,Normal"&amp;9&amp;K00-029REPORTE DE  EMISIONES  DE GASES DE EFECTO INVERNADERO, 
DATOS SOBRE CONSUMO DE COMBUSTIBLE 
Y TONELADAS-KILÓMETRO</oddHeader>
    <oddFooter>&amp;R&amp;"Adobe Caslon Pro,Normal"&amp;9&amp;K00-033DGAC FTO CC-ECTk_01 R1
&amp;P de &amp;N</oddFoot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workbookViewId="0">
      <selection sqref="A1:E1"/>
    </sheetView>
  </sheetViews>
  <sheetFormatPr baseColWidth="10" defaultRowHeight="12.75" x14ac:dyDescent="0.2"/>
  <cols>
    <col min="1" max="1" width="48.140625" style="20" customWidth="1"/>
    <col min="2" max="2" width="11.140625" style="4" customWidth="1"/>
    <col min="3" max="4" width="17.5703125" style="4" customWidth="1"/>
    <col min="5" max="5" width="7.42578125" style="4" customWidth="1"/>
    <col min="6" max="7" width="0" style="4" hidden="1" customWidth="1"/>
    <col min="8" max="16384" width="11.42578125" style="4"/>
  </cols>
  <sheetData>
    <row r="1" spans="1:5" s="19" customFormat="1" ht="33" customHeight="1" x14ac:dyDescent="0.25">
      <c r="A1" s="135" t="s">
        <v>60</v>
      </c>
      <c r="B1" s="135"/>
      <c r="C1" s="135"/>
      <c r="D1" s="135"/>
      <c r="E1" s="135"/>
    </row>
    <row r="2" spans="1:5" x14ac:dyDescent="0.2">
      <c r="A2" s="136"/>
      <c r="B2" s="136"/>
      <c r="C2" s="136"/>
      <c r="D2" s="136"/>
      <c r="E2" s="136"/>
    </row>
    <row r="3" spans="1:5" ht="15" customHeight="1" thickBot="1" x14ac:dyDescent="0.25">
      <c r="B3" s="20"/>
    </row>
    <row r="4" spans="1:5" ht="15" customHeight="1" thickBot="1" x14ac:dyDescent="0.25">
      <c r="A4" s="46" t="s">
        <v>63</v>
      </c>
      <c r="B4" s="49">
        <v>24</v>
      </c>
    </row>
    <row r="5" spans="1:5" ht="15" customHeight="1" thickBot="1" x14ac:dyDescent="0.25">
      <c r="B5" s="20"/>
    </row>
    <row r="6" spans="1:5" ht="15" customHeight="1" thickBot="1" x14ac:dyDescent="0.25">
      <c r="A6" s="46" t="s">
        <v>57</v>
      </c>
      <c r="B6" s="132" t="s">
        <v>61</v>
      </c>
      <c r="C6" s="133"/>
      <c r="D6" s="134"/>
    </row>
    <row r="7" spans="1:5" ht="15" customHeight="1" thickBot="1" x14ac:dyDescent="0.25">
      <c r="A7" s="46"/>
      <c r="B7" s="20"/>
    </row>
    <row r="8" spans="1:5" ht="15" customHeight="1" thickBot="1" x14ac:dyDescent="0.25">
      <c r="A8" s="46" t="s">
        <v>58</v>
      </c>
      <c r="B8" s="48">
        <v>0.3</v>
      </c>
      <c r="C8" s="47"/>
      <c r="D8" s="47"/>
    </row>
    <row r="9" spans="1:5" ht="15" customHeight="1" thickBot="1" x14ac:dyDescent="0.25">
      <c r="A9" s="46"/>
      <c r="B9" s="20"/>
    </row>
    <row r="10" spans="1:5" ht="15" customHeight="1" thickBot="1" x14ac:dyDescent="0.25">
      <c r="A10" s="46" t="s">
        <v>62</v>
      </c>
      <c r="B10" s="52">
        <f>(B8*B4)/1</f>
        <v>7.1999999999999993</v>
      </c>
    </row>
    <row r="11" spans="1:5" ht="15" customHeight="1" thickBot="1" x14ac:dyDescent="0.25">
      <c r="A11" s="46"/>
      <c r="B11" s="20"/>
    </row>
    <row r="12" spans="1:5" ht="15" customHeight="1" thickBot="1" x14ac:dyDescent="0.25">
      <c r="A12" s="46" t="s">
        <v>64</v>
      </c>
      <c r="B12" s="50">
        <f>B10*0</f>
        <v>0</v>
      </c>
    </row>
    <row r="13" spans="1:5" ht="15" customHeight="1" thickBot="1" x14ac:dyDescent="0.25">
      <c r="A13" s="46"/>
      <c r="B13" s="20"/>
    </row>
    <row r="14" spans="1:5" ht="15" customHeight="1" thickBot="1" x14ac:dyDescent="0.25">
      <c r="A14" s="46" t="s">
        <v>59</v>
      </c>
      <c r="B14" s="129" t="s">
        <v>45</v>
      </c>
      <c r="C14" s="130"/>
      <c r="D14" s="131"/>
    </row>
    <row r="15" spans="1:5" ht="15" customHeight="1" thickBot="1" x14ac:dyDescent="0.25">
      <c r="A15" s="46"/>
      <c r="B15" s="20"/>
    </row>
    <row r="16" spans="1:5" ht="15" customHeight="1" thickBot="1" x14ac:dyDescent="0.25">
      <c r="A16" s="46" t="s">
        <v>58</v>
      </c>
      <c r="B16" s="51">
        <f>1-B8</f>
        <v>0.7</v>
      </c>
      <c r="C16" s="47"/>
      <c r="D16" s="47"/>
    </row>
    <row r="17" spans="1:2" ht="15" customHeight="1" thickBot="1" x14ac:dyDescent="0.25">
      <c r="A17" s="46"/>
      <c r="B17" s="20"/>
    </row>
    <row r="18" spans="1:2" ht="15" customHeight="1" thickBot="1" x14ac:dyDescent="0.25">
      <c r="A18" s="46" t="s">
        <v>62</v>
      </c>
      <c r="B18" s="52">
        <f>(B16*B4)/1</f>
        <v>16.799999999999997</v>
      </c>
    </row>
    <row r="19" spans="1:2" ht="15" customHeight="1" thickBot="1" x14ac:dyDescent="0.25">
      <c r="A19" s="46"/>
      <c r="B19" s="20"/>
    </row>
    <row r="20" spans="1:2" ht="15" customHeight="1" thickBot="1" x14ac:dyDescent="0.25">
      <c r="A20" s="46" t="s">
        <v>64</v>
      </c>
      <c r="B20" s="52">
        <f>B18*3.157</f>
        <v>53.037599999999991</v>
      </c>
    </row>
  </sheetData>
  <mergeCells count="4">
    <mergeCell ref="B14:D14"/>
    <mergeCell ref="B6:D6"/>
    <mergeCell ref="A1:E1"/>
    <mergeCell ref="A2:E2"/>
  </mergeCells>
  <dataValidations count="1">
    <dataValidation type="list" allowBlank="1" showInputMessage="1" showErrorMessage="1" sqref="B14:D14">
      <formula1>"Turbosina, Gas Avión"</formula1>
    </dataValidation>
  </dataValidations>
  <pageMargins left="0.70866141732283472" right="0.70866141732283472" top="0.74803149606299213" bottom="0.74803149606299213" header="0.31496062992125984" footer="0.31496062992125984"/>
  <pageSetup paperSize="123" scale="88" orientation="portrait" r:id="rId1"/>
  <headerFooter>
    <oddFooter>&amp;RDGAC FTO CC-ECTk_01 R1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view="pageLayout" zoomScale="55" zoomScaleNormal="100" zoomScalePageLayoutView="55" workbookViewId="0">
      <selection sqref="A1:E1"/>
    </sheetView>
  </sheetViews>
  <sheetFormatPr baseColWidth="10" defaultRowHeight="12.75" x14ac:dyDescent="0.2"/>
  <cols>
    <col min="1" max="1" width="28.140625" style="20" customWidth="1"/>
    <col min="2" max="5" width="18" style="4" customWidth="1"/>
    <col min="6" max="6" width="13" style="26" customWidth="1"/>
    <col min="7" max="7" width="11.42578125" style="4" hidden="1" customWidth="1"/>
    <col min="8" max="16384" width="11.42578125" style="4"/>
  </cols>
  <sheetData>
    <row r="1" spans="1:7" s="19" customFormat="1" ht="33" customHeight="1" x14ac:dyDescent="0.25">
      <c r="A1" s="135" t="s">
        <v>37</v>
      </c>
      <c r="B1" s="135"/>
      <c r="C1" s="135"/>
      <c r="D1" s="135"/>
      <c r="E1" s="135"/>
      <c r="F1" s="25"/>
    </row>
    <row r="2" spans="1:7" ht="24" customHeight="1" thickBot="1" x14ac:dyDescent="0.25">
      <c r="A2" s="154"/>
      <c r="B2" s="154"/>
      <c r="C2" s="154"/>
      <c r="D2" s="154"/>
      <c r="E2" s="154"/>
    </row>
    <row r="3" spans="1:7" ht="70.5" customHeight="1" thickBot="1" x14ac:dyDescent="0.25">
      <c r="A3" s="23"/>
      <c r="B3" s="63" t="s">
        <v>44</v>
      </c>
      <c r="C3" s="24" t="s">
        <v>43</v>
      </c>
      <c r="D3" s="24" t="s">
        <v>70</v>
      </c>
      <c r="E3" s="64" t="s">
        <v>72</v>
      </c>
    </row>
    <row r="4" spans="1:7" ht="36" customHeight="1" x14ac:dyDescent="0.2">
      <c r="A4" s="70" t="s">
        <v>32</v>
      </c>
      <c r="B4" s="65">
        <f>SUM(DatosReporte[[#All],[ Turbosina
EF = 3.157  
'[t CO2/t combustible']]])</f>
        <v>0</v>
      </c>
      <c r="C4" s="62">
        <f>SUM(DatosReporte[[#All],[Gas Avión
EF = 3.157  
'[t CO2/t combustible']]])</f>
        <v>0</v>
      </c>
      <c r="D4" s="62">
        <f>SUM(DatosReporte[[#All],[Biocombustible 
EF= 0
'[t CO2/t combustible']
]])</f>
        <v>0</v>
      </c>
      <c r="E4" s="66">
        <f>SUM(B4:D4)</f>
        <v>0</v>
      </c>
    </row>
    <row r="5" spans="1:7" ht="36" customHeight="1" x14ac:dyDescent="0.2">
      <c r="A5" s="71" t="s">
        <v>24</v>
      </c>
      <c r="B5" s="67">
        <f>SUMIF(DatosReporte[[#All],[Tipo de operación (N=nacional, I=internacional)]],"N",DatosReporte[[#All],[ Turbosina
EF = 3.157  
'[t CO2/t combustible']]] )</f>
        <v>0</v>
      </c>
      <c r="C5" s="60">
        <f>SUMIF(DatosReporte[[#All],[Tipo de operación (N=nacional, I=internacional)]],"N",DatosReporte[[#All],[Gas Avión
EF = 3.157  
'[t CO2/t combustible']]])</f>
        <v>0</v>
      </c>
      <c r="D5" s="60">
        <f>SUMIF(DatosReporte[[#All],[Tipo de operación (N=nacional, I=internacional)]],"N",DatosReporte[[#All],[Biocombustible 
EF= 0
'[t CO2/t combustible']
]])</f>
        <v>0</v>
      </c>
      <c r="E5" s="66">
        <f t="shared" ref="E5:E6" si="0">SUM(B5:D5)</f>
        <v>0</v>
      </c>
      <c r="G5" s="4" t="s">
        <v>65</v>
      </c>
    </row>
    <row r="6" spans="1:7" ht="36" customHeight="1" thickBot="1" x14ac:dyDescent="0.25">
      <c r="A6" s="72" t="s">
        <v>25</v>
      </c>
      <c r="B6" s="68">
        <f>SUMIF(DatosReporte[[#All],[Tipo de operación (N=nacional, I=internacional)]],"I",DatosReporte[[#All],[ Turbosina
EF = 3.157  
'[t CO2/t combustible']]] )</f>
        <v>0</v>
      </c>
      <c r="C6" s="61">
        <f>SUMIF(DatosReporte[[#All],[Tipo de operación (N=nacional, I=internacional)]],"I",DatosReporte[[#All],[Gas Avión
EF = 3.157  
'[t CO2/t combustible']]])</f>
        <v>0</v>
      </c>
      <c r="D6" s="61">
        <f>SUMIF(DatosReporte[[#All],[Tipo de operación (N=nacional, I=internacional)]],"I",DatosReporte[[#All],[Biocombustible 
EF= 0
'[t CO2/t combustible']
]])</f>
        <v>0</v>
      </c>
      <c r="E6" s="69">
        <f t="shared" si="0"/>
        <v>0</v>
      </c>
      <c r="G6" s="4" t="s">
        <v>66</v>
      </c>
    </row>
    <row r="7" spans="1:7" ht="64.5" customHeight="1" x14ac:dyDescent="0.2"/>
    <row r="8" spans="1:7" s="21" customFormat="1" ht="15.75" customHeight="1" thickBot="1" x14ac:dyDescent="0.3">
      <c r="E8" s="27"/>
    </row>
    <row r="9" spans="1:7" ht="30.75" customHeight="1" x14ac:dyDescent="0.2">
      <c r="A9" s="77"/>
      <c r="B9" s="75" t="s">
        <v>17</v>
      </c>
      <c r="C9" s="75"/>
      <c r="D9" s="157" t="s">
        <v>18</v>
      </c>
      <c r="E9" s="158"/>
      <c r="F9" s="4"/>
    </row>
    <row r="10" spans="1:7" ht="8.25" customHeight="1" thickBot="1" x14ac:dyDescent="0.25">
      <c r="A10" s="78"/>
      <c r="B10" s="76"/>
      <c r="C10" s="76"/>
      <c r="D10" s="76"/>
      <c r="E10" s="79"/>
      <c r="F10" s="4"/>
    </row>
    <row r="11" spans="1:7" ht="30.75" customHeight="1" thickBot="1" x14ac:dyDescent="0.25">
      <c r="A11" s="137" t="s">
        <v>33</v>
      </c>
      <c r="B11" s="138"/>
      <c r="C11" s="139"/>
      <c r="D11" s="155">
        <f>SUM(DatosReporte[TOTAL '[t CO2']])</f>
        <v>0</v>
      </c>
      <c r="E11" s="156">
        <f>SUM(DatosReporte[TOTAL '[t CO2']])</f>
        <v>0</v>
      </c>
      <c r="F11" s="4"/>
    </row>
    <row r="12" spans="1:7" ht="6.75" customHeight="1" thickBot="1" x14ac:dyDescent="0.25">
      <c r="A12" s="83"/>
      <c r="B12" s="84"/>
      <c r="C12" s="84"/>
      <c r="D12" s="87"/>
      <c r="E12" s="88"/>
      <c r="F12" s="4"/>
    </row>
    <row r="13" spans="1:7" ht="30.75" customHeight="1" thickBot="1" x14ac:dyDescent="0.25">
      <c r="A13" s="137" t="s">
        <v>3</v>
      </c>
      <c r="B13" s="138"/>
      <c r="C13" s="139"/>
      <c r="D13" s="146">
        <f>SUM(DatosReporte[Número de frecuencias])</f>
        <v>0</v>
      </c>
      <c r="E13" s="147">
        <f>SUM(DatosReporte[Número de frecuencias])</f>
        <v>0</v>
      </c>
      <c r="F13" s="4"/>
    </row>
    <row r="14" spans="1:7" ht="5.85" customHeight="1" thickBot="1" x14ac:dyDescent="0.25">
      <c r="A14" s="83"/>
      <c r="B14" s="85"/>
      <c r="C14" s="84"/>
      <c r="D14" s="87"/>
      <c r="E14" s="88"/>
      <c r="F14" s="4"/>
    </row>
    <row r="15" spans="1:7" ht="30.75" customHeight="1" thickBot="1" x14ac:dyDescent="0.25">
      <c r="A15" s="137" t="s">
        <v>4</v>
      </c>
      <c r="B15" s="138"/>
      <c r="C15" s="139"/>
      <c r="D15" s="148">
        <f>SUM(DatosReporte[Tiempo de vuelo  
'[Horas decimales']])</f>
        <v>0</v>
      </c>
      <c r="E15" s="149">
        <f>SUM(DatosReporte[Tiempo de vuelo  
'[Horas decimales']])</f>
        <v>0</v>
      </c>
      <c r="F15" s="4"/>
    </row>
    <row r="16" spans="1:7" ht="5.85" customHeight="1" thickBot="1" x14ac:dyDescent="0.25">
      <c r="A16" s="83"/>
      <c r="B16" s="85"/>
      <c r="C16" s="84"/>
      <c r="D16" s="87"/>
      <c r="E16" s="88"/>
      <c r="F16" s="4"/>
    </row>
    <row r="17" spans="1:6" ht="30.75" customHeight="1" thickBot="1" x14ac:dyDescent="0.25">
      <c r="A17" s="137" t="s">
        <v>5</v>
      </c>
      <c r="B17" s="138"/>
      <c r="C17" s="139"/>
      <c r="D17" s="150">
        <f>SUM(DatosReporte[Número total de pasajeros])</f>
        <v>0</v>
      </c>
      <c r="E17" s="151">
        <f>SUM(DatosReporte[Número total de pasajeros])</f>
        <v>0</v>
      </c>
      <c r="F17" s="4"/>
    </row>
    <row r="18" spans="1:6" ht="5.85" customHeight="1" thickBot="1" x14ac:dyDescent="0.25">
      <c r="A18" s="83"/>
      <c r="B18" s="85"/>
      <c r="C18" s="84"/>
      <c r="D18" s="87"/>
      <c r="E18" s="88"/>
      <c r="F18" s="4"/>
    </row>
    <row r="19" spans="1:6" ht="30.75" customHeight="1" thickBot="1" x14ac:dyDescent="0.25">
      <c r="A19" s="137" t="s">
        <v>47</v>
      </c>
      <c r="B19" s="138"/>
      <c r="C19" s="139"/>
      <c r="D19" s="140">
        <f>SUM(DatosReporte[Peso total de los pasajeros y equipaje facturado '[t']])</f>
        <v>0</v>
      </c>
      <c r="E19" s="141">
        <f>SUM(DatosReporte[Peso total de los pasajeros y equipaje facturado '[t']])</f>
        <v>0</v>
      </c>
      <c r="F19" s="4"/>
    </row>
    <row r="20" spans="1:6" ht="5.85" customHeight="1" thickBot="1" x14ac:dyDescent="0.25">
      <c r="A20" s="83"/>
      <c r="B20" s="85"/>
      <c r="C20" s="84"/>
      <c r="D20" s="87"/>
      <c r="E20" s="88"/>
      <c r="F20" s="4"/>
    </row>
    <row r="21" spans="1:6" ht="30.75" customHeight="1" thickBot="1" x14ac:dyDescent="0.25">
      <c r="A21" s="137" t="s">
        <v>1</v>
      </c>
      <c r="B21" s="138"/>
      <c r="C21" s="139"/>
      <c r="D21" s="140">
        <f>Reporte!K19</f>
        <v>0</v>
      </c>
      <c r="E21" s="141"/>
      <c r="F21" s="4"/>
    </row>
    <row r="22" spans="1:6" ht="5.85" customHeight="1" thickBot="1" x14ac:dyDescent="0.25">
      <c r="A22" s="83"/>
      <c r="B22" s="85"/>
      <c r="C22" s="84"/>
      <c r="D22" s="87"/>
      <c r="E22" s="88"/>
      <c r="F22" s="4"/>
    </row>
    <row r="23" spans="1:6" ht="30.75" customHeight="1" thickBot="1" x14ac:dyDescent="0.25">
      <c r="A23" s="137" t="s">
        <v>52</v>
      </c>
      <c r="B23" s="138"/>
      <c r="C23" s="139"/>
      <c r="D23" s="142">
        <f>SUM(DatosReporte[RPK
(Pasajeros x Distancia)
'[pasajero*km']])</f>
        <v>0</v>
      </c>
      <c r="E23" s="143">
        <f>SUM(DatosReporte[RPK
(Pasajeros x Distancia)
'[pasajero*km']])</f>
        <v>0</v>
      </c>
      <c r="F23" s="4"/>
    </row>
    <row r="24" spans="1:6" ht="5.85" customHeight="1" thickBot="1" x14ac:dyDescent="0.25">
      <c r="A24" s="83"/>
      <c r="B24" s="85"/>
      <c r="C24" s="84"/>
      <c r="D24" s="87"/>
      <c r="E24" s="88"/>
      <c r="F24" s="4"/>
    </row>
    <row r="25" spans="1:6" ht="33" customHeight="1" thickBot="1" x14ac:dyDescent="0.25">
      <c r="A25" s="137" t="s">
        <v>46</v>
      </c>
      <c r="B25" s="138"/>
      <c r="C25" s="139"/>
      <c r="D25" s="144">
        <f>SUM(DatosReporte[Peso total de los pasajeros y equipaje facturado x Distancia '[t*km']])</f>
        <v>0</v>
      </c>
      <c r="E25" s="145">
        <f>SUM(DatosReporte[Peso total de los pasajeros y equipaje facturado x Distancia '[t*km']])</f>
        <v>0</v>
      </c>
      <c r="F25" s="4"/>
    </row>
    <row r="26" spans="1:6" ht="5.85" customHeight="1" thickBot="1" x14ac:dyDescent="0.25">
      <c r="A26" s="83"/>
      <c r="B26" s="85"/>
      <c r="C26" s="84"/>
      <c r="D26" s="87"/>
      <c r="E26" s="88"/>
      <c r="F26" s="4"/>
    </row>
    <row r="27" spans="1:6" ht="30.75" customHeight="1" thickBot="1" x14ac:dyDescent="0.25">
      <c r="A27" s="137" t="s">
        <v>40</v>
      </c>
      <c r="B27" s="138"/>
      <c r="C27" s="139"/>
      <c r="D27" s="144">
        <f>SUM(DatosReporte[Peso total de carga y correo x Distancia                '[t*km']])</f>
        <v>0</v>
      </c>
      <c r="E27" s="145">
        <f>SUM(DatosReporte[Peso total de carga y correo x Distancia                '[t*km']])</f>
        <v>0</v>
      </c>
      <c r="F27" s="4"/>
    </row>
    <row r="28" spans="1:6" ht="5.85" customHeight="1" thickBot="1" x14ac:dyDescent="0.25">
      <c r="A28" s="86"/>
      <c r="B28" s="85"/>
      <c r="C28" s="84"/>
      <c r="D28" s="87"/>
      <c r="E28" s="88"/>
      <c r="F28" s="4"/>
    </row>
    <row r="29" spans="1:6" ht="27.75" customHeight="1" thickBot="1" x14ac:dyDescent="0.25">
      <c r="A29" s="137" t="s">
        <v>51</v>
      </c>
      <c r="B29" s="138"/>
      <c r="C29" s="139"/>
      <c r="D29" s="152">
        <f>Reporte!O19</f>
        <v>0</v>
      </c>
      <c r="E29" s="153"/>
    </row>
    <row r="30" spans="1:6" ht="5.85" customHeight="1" x14ac:dyDescent="0.2">
      <c r="A30" s="78"/>
      <c r="B30" s="76"/>
      <c r="C30" s="76"/>
      <c r="D30" s="76"/>
      <c r="E30" s="79"/>
    </row>
    <row r="31" spans="1:6" ht="13.5" thickBot="1" x14ac:dyDescent="0.25">
      <c r="A31" s="80"/>
      <c r="B31" s="22"/>
      <c r="C31" s="22"/>
      <c r="D31" s="22"/>
      <c r="E31" s="81"/>
    </row>
    <row r="32" spans="1:6" x14ac:dyDescent="0.2">
      <c r="A32" s="47"/>
      <c r="B32" s="76"/>
      <c r="C32" s="76"/>
      <c r="D32" s="76"/>
      <c r="E32" s="76"/>
    </row>
    <row r="33" spans="1:5" x14ac:dyDescent="0.2">
      <c r="A33" s="47"/>
      <c r="B33" s="76"/>
      <c r="C33" s="76"/>
      <c r="D33" s="76"/>
      <c r="E33" s="76"/>
    </row>
    <row r="34" spans="1:5" x14ac:dyDescent="0.2">
      <c r="A34" s="47"/>
      <c r="B34" s="76"/>
      <c r="C34" s="76"/>
      <c r="D34" s="76"/>
      <c r="E34" s="76"/>
    </row>
    <row r="35" spans="1:5" x14ac:dyDescent="0.2">
      <c r="A35" s="47"/>
      <c r="B35" s="76"/>
      <c r="C35" s="76"/>
      <c r="D35" s="76"/>
      <c r="E35" s="76"/>
    </row>
    <row r="36" spans="1:5" x14ac:dyDescent="0.2">
      <c r="A36" s="47"/>
      <c r="B36" s="76"/>
      <c r="C36" s="76"/>
      <c r="D36" s="76"/>
      <c r="E36" s="76"/>
    </row>
    <row r="37" spans="1:5" x14ac:dyDescent="0.2">
      <c r="A37" s="47"/>
      <c r="B37" s="76"/>
      <c r="C37" s="76"/>
      <c r="D37" s="76"/>
      <c r="E37" s="76"/>
    </row>
    <row r="38" spans="1:5" x14ac:dyDescent="0.2">
      <c r="A38" s="47"/>
      <c r="B38" s="76"/>
      <c r="C38" s="76"/>
      <c r="D38" s="76"/>
      <c r="E38" s="76"/>
    </row>
    <row r="39" spans="1:5" x14ac:dyDescent="0.2">
      <c r="A39" s="47"/>
      <c r="B39" s="76"/>
      <c r="C39" s="76"/>
      <c r="D39" s="76"/>
      <c r="E39" s="76"/>
    </row>
  </sheetData>
  <sheetProtection password="C8C1" sheet="1" objects="1" scenarios="1"/>
  <protectedRanges>
    <protectedRange password="C8C1" sqref="D3" name="Rango2_1"/>
  </protectedRanges>
  <mergeCells count="23">
    <mergeCell ref="A11:C11"/>
    <mergeCell ref="A1:E1"/>
    <mergeCell ref="A2:E2"/>
    <mergeCell ref="D11:E11"/>
    <mergeCell ref="D9:E9"/>
    <mergeCell ref="D13:E13"/>
    <mergeCell ref="D15:E15"/>
    <mergeCell ref="D17:E17"/>
    <mergeCell ref="D19:E19"/>
    <mergeCell ref="D29:E29"/>
    <mergeCell ref="A13:C13"/>
    <mergeCell ref="A15:C15"/>
    <mergeCell ref="A17:C17"/>
    <mergeCell ref="A19:C19"/>
    <mergeCell ref="A21:C21"/>
    <mergeCell ref="A23:C23"/>
    <mergeCell ref="A25:C25"/>
    <mergeCell ref="A27:C27"/>
    <mergeCell ref="A29:C29"/>
    <mergeCell ref="D21:E21"/>
    <mergeCell ref="D23:E23"/>
    <mergeCell ref="D25:E25"/>
    <mergeCell ref="D27:E27"/>
  </mergeCells>
  <pageMargins left="0.78740157480314965" right="0.78740157480314965" top="1.5748031496062993" bottom="1.5748031496062993" header="0.78740157480314965" footer="0.78740157480314965"/>
  <pageSetup scale="79" orientation="portrait" r:id="rId1"/>
  <headerFooter scaleWithDoc="0">
    <oddHeader>&amp;L&amp;G&amp;R&amp;"Adobe Caslon Pro,Normal"&amp;9&amp;K00-031REPORTE DE  EMISIONES  DE GASES DE EFECTO INVERNADERO, 
DATOS SOBRE CONSUMO DE COMBUSTIBLE 
Y TONELADAS-KILÓMETRO</oddHeader>
    <oddFooter>&amp;R&amp;"Adobe Caslon Pro,Normal"&amp;9&amp;K00-034DGAC FTO CC-ECTk_01 R1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Carátula</vt:lpstr>
      <vt:lpstr>Reporte</vt:lpstr>
      <vt:lpstr>Emisiones</vt:lpstr>
      <vt:lpstr>Totales</vt:lpstr>
      <vt:lpstr>Carátula!Área_de_impresión</vt:lpstr>
      <vt:lpstr>Emisiones!Área_de_impresión</vt:lpstr>
      <vt:lpstr>Reporte!Área_de_impresión</vt:lpstr>
      <vt:lpstr>Totales!Área_de_impresión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DGAC</dc:creator>
  <cp:lastModifiedBy>Gabriel Escamilla Carmona</cp:lastModifiedBy>
  <cp:lastPrinted>2016-07-11T17:20:28Z</cp:lastPrinted>
  <dcterms:created xsi:type="dcterms:W3CDTF">2014-06-05T17:51:44Z</dcterms:created>
  <dcterms:modified xsi:type="dcterms:W3CDTF">2017-12-20T18:51:23Z</dcterms:modified>
</cp:coreProperties>
</file>