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3-PROY ALM ENE\04-INFORMES\R-D2\Tablas V11\"/>
    </mc:Choice>
  </mc:AlternateContent>
  <xr:revisionPtr revIDLastSave="0" documentId="13_ncr:1_{15C7A5B2-6B86-4E71-872E-5189363BC4C6}" xr6:coauthVersionLast="45" xr6:coauthVersionMax="45" xr10:uidLastSave="{00000000-0000-0000-0000-000000000000}"/>
  <bookViews>
    <workbookView xWindow="750" yWindow="750" windowWidth="26145" windowHeight="14640" activeTab="2" xr2:uid="{00000000-000D-0000-FFFF-FFFF00000000}"/>
  </bookViews>
  <sheets>
    <sheet name="PHS" sheetId="4" r:id="rId1"/>
    <sheet name="Data" sheetId="1" r:id="rId2"/>
    <sheet name="Uncertanties" sheetId="6" r:id="rId3"/>
    <sheet name="08UIFD_L" sheetId="7" r:id="rId4"/>
    <sheet name="08UIFD_U" sheetId="8" r:id="rId5"/>
  </sheets>
  <externalReferences>
    <externalReference r:id="rId6"/>
    <externalReference r:id="rId7"/>
    <externalReference r:id="rId8"/>
    <externalReference r:id="rId9"/>
  </externalReferences>
  <definedNames>
    <definedName name="BTV11_15">'[1]arbejds ark LARGE New'!$K$33</definedName>
    <definedName name="BVT17_15">'[1]arbejds ark LARGE New'!$S$67</definedName>
    <definedName name="EUR16tilEUR15">'[1]22 Photovoltaics  LARGE Old'!$N$2</definedName>
    <definedName name="Index">#REF!</definedName>
    <definedName name="Sheet">#REF!</definedName>
    <definedName name="Start10" localSheetId="0">'[2]Li-Ion Battery'!#REF!</definedName>
    <definedName name="Start10">'[3]03 Lithium Ion Battery'!#REF!</definedName>
    <definedName name="Start11" localSheetId="0">#REF!</definedName>
    <definedName name="Start12" localSheetId="0">'[2]Molten Salt'!#REF!</definedName>
    <definedName name="Start13" localSheetId="0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5">#REF!</definedName>
    <definedName name="Start6">#REF!</definedName>
    <definedName name="Start7" localSheetId="0">#REF!</definedName>
    <definedName name="Start7">#REF!</definedName>
    <definedName name="Start8" localSheetId="0">[2]CAES!#REF!</definedName>
    <definedName name="Start9" localSheetId="0">[2]Flywheels!#REF!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G21" i="1" s="1"/>
  <c r="E20" i="1"/>
  <c r="G20" i="1" s="1"/>
  <c r="C18" i="1"/>
  <c r="D18" i="1" s="1"/>
  <c r="E18" i="1" s="1"/>
  <c r="E22" i="1" l="1"/>
  <c r="G18" i="1"/>
  <c r="E17" i="1"/>
  <c r="G22" i="1" l="1"/>
  <c r="G17" i="1"/>
  <c r="G8" i="1"/>
  <c r="E8" i="1"/>
  <c r="G7" i="1"/>
  <c r="E7" i="1"/>
  <c r="C24" i="4" l="1"/>
  <c r="E10" i="4" l="1"/>
  <c r="D10" i="4"/>
  <c r="E31" i="4" l="1"/>
  <c r="D31" i="4"/>
  <c r="C31" i="4"/>
  <c r="N8" i="6" l="1"/>
  <c r="M8" i="6"/>
  <c r="O8" i="6"/>
  <c r="S8" i="6" s="1"/>
  <c r="P8" i="6"/>
  <c r="T8" i="6" s="1"/>
  <c r="L8" i="6"/>
  <c r="T7" i="6" s="1"/>
  <c r="K8" i="6"/>
  <c r="S7" i="6" s="1"/>
  <c r="I19" i="4"/>
  <c r="H19" i="4"/>
  <c r="F18" i="4"/>
  <c r="G18" i="4" s="1"/>
  <c r="H18" i="4" s="1"/>
  <c r="I18" i="4" s="1"/>
  <c r="F17" i="4"/>
  <c r="G17" i="4" s="1"/>
  <c r="H17" i="4" s="1"/>
  <c r="I17" i="4" s="1"/>
  <c r="F16" i="4"/>
  <c r="G16" i="4" s="1"/>
  <c r="H16" i="4" s="1"/>
  <c r="I16" i="4" s="1"/>
  <c r="H15" i="4"/>
  <c r="I15" i="4" s="1"/>
  <c r="P7" i="6" l="1"/>
  <c r="O7" i="6"/>
  <c r="L7" i="6"/>
  <c r="G13" i="4" s="1"/>
  <c r="I13" i="4" s="1"/>
  <c r="K7" i="6"/>
  <c r="F13" i="4" s="1"/>
  <c r="H13" i="4" s="1"/>
  <c r="P6" i="6"/>
  <c r="O6" i="6"/>
  <c r="L6" i="6"/>
  <c r="N6" i="6" s="1"/>
  <c r="L5" i="6"/>
  <c r="K6" i="6"/>
  <c r="M6" i="6" s="1"/>
  <c r="K5" i="6"/>
  <c r="M5" i="6" s="1"/>
  <c r="P5" i="6"/>
  <c r="P4" i="6"/>
  <c r="O5" i="6"/>
  <c r="O4" i="6"/>
  <c r="L4" i="6"/>
  <c r="K4" i="6"/>
  <c r="M4" i="6" s="1"/>
  <c r="I28" i="4"/>
  <c r="H28" i="4"/>
  <c r="E24" i="4"/>
  <c r="D24" i="4"/>
  <c r="P3" i="6"/>
  <c r="O3" i="6"/>
  <c r="L3" i="6"/>
  <c r="K3" i="6"/>
  <c r="M3" i="6" s="1"/>
  <c r="F10" i="4" l="1"/>
  <c r="F11" i="4" s="1"/>
  <c r="F12" i="4" s="1"/>
  <c r="G10" i="4"/>
  <c r="G11" i="4" s="1"/>
  <c r="G12" i="4" s="1"/>
  <c r="M7" i="6"/>
  <c r="N7" i="6"/>
  <c r="I31" i="4"/>
  <c r="G31" i="4"/>
  <c r="H31" i="4"/>
  <c r="F31" i="4"/>
  <c r="H10" i="4"/>
  <c r="H11" i="4" s="1"/>
  <c r="H12" i="4" s="1"/>
  <c r="N3" i="6"/>
  <c r="I10" i="4"/>
  <c r="I11" i="4" s="1"/>
  <c r="I12" i="4" s="1"/>
  <c r="N5" i="6"/>
  <c r="I24" i="4"/>
  <c r="N4" i="6"/>
  <c r="F24" i="4"/>
  <c r="G24" i="4"/>
  <c r="H24" i="4"/>
  <c r="C11" i="4" l="1"/>
  <c r="C12" i="4" s="1"/>
  <c r="C12" i="1" l="1"/>
  <c r="C6" i="1"/>
  <c r="C5" i="1"/>
  <c r="C4" i="1"/>
  <c r="C3" i="1"/>
  <c r="C22" i="1" l="1"/>
  <c r="C17" i="1"/>
  <c r="C8" i="1"/>
  <c r="C7" i="1"/>
  <c r="E11" i="4"/>
  <c r="E12" i="4" s="1"/>
  <c r="D11" i="4" l="1"/>
  <c r="D12" i="4" s="1"/>
</calcChain>
</file>

<file path=xl/sharedStrings.xml><?xml version="1.0" encoding="utf-8"?>
<sst xmlns="http://schemas.openxmlformats.org/spreadsheetml/2006/main" count="227" uniqueCount="155">
  <si>
    <t xml:space="preserve">Pumped Hydro Storage </t>
  </si>
  <si>
    <t>Uncertainty (2020)</t>
  </si>
  <si>
    <t>Note</t>
  </si>
  <si>
    <t>Ref</t>
  </si>
  <si>
    <t>Energy/technical data</t>
  </si>
  <si>
    <t>Lower</t>
  </si>
  <si>
    <t>Upper</t>
  </si>
  <si>
    <t>Upper </t>
  </si>
  <si>
    <t>Form of energy stored</t>
  </si>
  <si>
    <t>Mechanical / hydraulic</t>
  </si>
  <si>
    <t>Application</t>
  </si>
  <si>
    <t>Energy storage capacity for one unit (MWh)</t>
  </si>
  <si>
    <t>[1]</t>
  </si>
  <si>
    <t>Output capacity for one unit (MW)</t>
  </si>
  <si>
    <t>Input capacity for one unit (MW)</t>
  </si>
  <si>
    <t>Round trip efficiency AC-AC (%)</t>
  </si>
  <si>
    <t>A</t>
  </si>
  <si>
    <t xml:space="preserve"> - Discharge efficiency (%)</t>
  </si>
  <si>
    <t>Auxiliary electricity consumption (% of output)</t>
  </si>
  <si>
    <t>Forced outage (%)</t>
  </si>
  <si>
    <t>Planned outage (weeks per year)</t>
  </si>
  <si>
    <t>Technical lifetime (years)</t>
  </si>
  <si>
    <t>Construction time (years)</t>
  </si>
  <si>
    <t>Lifetime (total number of cycles)</t>
  </si>
  <si>
    <t>Regulation ability</t>
  </si>
  <si>
    <t xml:space="preserve">Financial data                                 </t>
  </si>
  <si>
    <t xml:space="preserve">  -Energy component (MUSD/MWh)</t>
  </si>
  <si>
    <t xml:space="preserve">  -Capacity component (MUSD/MW)</t>
  </si>
  <si>
    <t xml:space="preserve">Technology specific data                                 </t>
  </si>
  <si>
    <t>Notes</t>
  </si>
  <si>
    <t>References</t>
  </si>
  <si>
    <t>Lazard levelized cost of storage 2016</t>
  </si>
  <si>
    <t>Energy Shifting/ 8h</t>
  </si>
  <si>
    <t>IRENA (2017). Electricity storage and renewables: Costs and markets to 2030. Cost of service tool. Available in: https://www.irena.org/publications/2017/Oct/Electricity-storage-and-renewables-costs-and-markets</t>
  </si>
  <si>
    <t>[3]</t>
  </si>
  <si>
    <t>Data average with data of the references</t>
  </si>
  <si>
    <t xml:space="preserve"> [1]</t>
  </si>
  <si>
    <t>Variable O&amp;M (USD2020/MWh/year)</t>
  </si>
  <si>
    <t>This data is interpreted within the IRENA tool as: "Total Invest per usable kWh storage", and is verifiable as a result of : Energy Storage + Power Conversion/Usable Storage Capacity.</t>
  </si>
  <si>
    <t>B</t>
  </si>
  <si>
    <t>This data is interpreted within the IRENA tool as: "Energy Installation cost". But also estimated by: Total Storage Invest/Usable Storage Capacity</t>
  </si>
  <si>
    <t>This data is interpreted within the IRENA tool as: "Power Installation cost". but also estimated by: Total conversion Invest/Installed Conversión Power</t>
  </si>
  <si>
    <t>C</t>
  </si>
  <si>
    <t>D</t>
  </si>
  <si>
    <t>[2], [4], [6]</t>
  </si>
  <si>
    <t>[2], [3], [4], [5], [6], [7]</t>
  </si>
  <si>
    <t>[3], [7]</t>
  </si>
  <si>
    <t>[7]</t>
  </si>
  <si>
    <t>Technical Data</t>
  </si>
  <si>
    <t>Reference</t>
  </si>
  <si>
    <t>Lifetime in Total Number of Cycle</t>
  </si>
  <si>
    <t>30 - 20</t>
  </si>
  <si>
    <t>Exchange ratio between the years 2030 and 2020</t>
  </si>
  <si>
    <t>Exchange ratio between the years 2050 and 2030</t>
  </si>
  <si>
    <t>[2,4,6]</t>
  </si>
  <si>
    <t>B. Zakeri and S. Syri, “Electrical energy storage systems: A comparative life cycle cost analysis,” Renew. Sustain. Energy Rev., vol. 42, pp. 569–596, 2015.</t>
  </si>
  <si>
    <t>Energy losses during storage (%/day)</t>
  </si>
  <si>
    <t>[5]</t>
  </si>
  <si>
    <t>&lt; 0,01</t>
  </si>
  <si>
    <t>2020 (Uncertainty)</t>
  </si>
  <si>
    <t>2050 (Uncertainty)</t>
  </si>
  <si>
    <t>Exchange ratio 2020</t>
  </si>
  <si>
    <t>Exchange ratio 2030</t>
  </si>
  <si>
    <t>Exchange ratio 2050</t>
  </si>
  <si>
    <t>[9]</t>
  </si>
  <si>
    <t>Specific investment (USD2020/MW)</t>
  </si>
  <si>
    <t>Uncertainty (2030)</t>
  </si>
  <si>
    <t>Year</t>
  </si>
  <si>
    <t>Lower (%)</t>
  </si>
  <si>
    <t>Upper (%)</t>
  </si>
  <si>
    <t>Fixed O&amp;M (kUSD2020/MW/year)</t>
  </si>
  <si>
    <t>[8]</t>
  </si>
  <si>
    <t>European Energy Research Alliance, Fact Sheet Pumped Hydro Energy Storage, Nov 2016. Retrieved from https://eera-es.eu/wp-content/uploads/2016/03/EERA_Factsheet_Pumped-Hydro-Energy-Storage.pdf</t>
  </si>
  <si>
    <t>ABB</t>
  </si>
  <si>
    <t>ESC</t>
  </si>
  <si>
    <t>OCO</t>
  </si>
  <si>
    <t>RTE</t>
  </si>
  <si>
    <t>ELS</t>
  </si>
  <si>
    <t>IFD</t>
  </si>
  <si>
    <t>ECO</t>
  </si>
  <si>
    <t>Lifetime in total number of cycles</t>
  </si>
  <si>
    <t>NOTE</t>
  </si>
  <si>
    <t>Danish Energy Agency. (2019). Technogy Data for Energy Storage. Copenhagen, Denmark. Retrieved from https://ens.dk/sites/ens.dk/files/Analyser/technology_data_catalogue_for_energy_storage.pdf</t>
  </si>
  <si>
    <t>[10]</t>
  </si>
  <si>
    <t>Prodecure followed to determine the projection</t>
  </si>
  <si>
    <r>
      <t xml:space="preserve"> - </t>
    </r>
    <r>
      <rPr>
        <i/>
        <sz val="10"/>
        <color theme="1"/>
        <rFont val="Montserrat Medium"/>
        <family val="3"/>
      </rPr>
      <t>Charge efficiency (%)</t>
    </r>
  </si>
  <si>
    <r>
      <t xml:space="preserve">Gür, T. M. (2018). Review of electrical energy storage technologies, materials and systems: Challenges and prospects for large-scale grid storage. </t>
    </r>
    <r>
      <rPr>
        <i/>
        <sz val="10"/>
        <color theme="1"/>
        <rFont val="Montserrat Medium"/>
        <family val="3"/>
      </rPr>
      <t>Energy and Environmental Science</t>
    </r>
    <r>
      <rPr>
        <sz val="10"/>
        <color theme="1"/>
        <rFont val="Montserrat Medium"/>
        <family val="3"/>
      </rPr>
      <t xml:space="preserve">, </t>
    </r>
    <r>
      <rPr>
        <i/>
        <sz val="10"/>
        <color theme="1"/>
        <rFont val="Montserrat Medium"/>
        <family val="3"/>
      </rPr>
      <t>11</t>
    </r>
    <r>
      <rPr>
        <sz val="10"/>
        <color theme="1"/>
        <rFont val="Montserrat Medium"/>
        <family val="3"/>
      </rPr>
      <t>(10), 2696–2767. https://doi.org/10.1039/c8ee01419a</t>
    </r>
  </si>
  <si>
    <r>
      <t xml:space="preserve">Barbour, E., Wilson, I. A. G., Radcliffe, J., Ding, Y., &amp; Li, Y. (2016). A review of pumped hydro energy storage development in significant international electricity markets. </t>
    </r>
    <r>
      <rPr>
        <i/>
        <sz val="10"/>
        <color theme="1"/>
        <rFont val="Montserrat Medium"/>
        <family val="3"/>
      </rPr>
      <t>Renewable and Sustainable Energy Reviews</t>
    </r>
    <r>
      <rPr>
        <sz val="10"/>
        <color theme="1"/>
        <rFont val="Montserrat Medium"/>
        <family val="3"/>
      </rPr>
      <t xml:space="preserve">, </t>
    </r>
    <r>
      <rPr>
        <i/>
        <sz val="10"/>
        <color theme="1"/>
        <rFont val="Montserrat Medium"/>
        <family val="3"/>
      </rPr>
      <t>61</t>
    </r>
    <r>
      <rPr>
        <sz val="10"/>
        <color theme="1"/>
        <rFont val="Montserrat Medium"/>
        <family val="3"/>
      </rPr>
      <t>, 421–432. https://doi.org/10.1016/j.rser.2016.04.019</t>
    </r>
  </si>
  <si>
    <r>
      <t xml:space="preserve">IRENA. (2017). </t>
    </r>
    <r>
      <rPr>
        <i/>
        <sz val="10"/>
        <color theme="1"/>
        <rFont val="Montserrat Medium"/>
        <family val="3"/>
      </rPr>
      <t>Electricity Storage and Renewables: Cost and Markets to 2030</t>
    </r>
    <r>
      <rPr>
        <sz val="10"/>
        <color theme="1"/>
        <rFont val="Montserrat Medium"/>
        <family val="3"/>
      </rPr>
      <t>. Retrieved from https://www.irena.org/publications/2017/Oct/Electricity-storage-and-renewables-costs-and-markets</t>
    </r>
  </si>
  <si>
    <r>
      <t xml:space="preserve">Luo, X., Wang, J., Dooner, M., &amp; Clarke, J. (2015). Overview of current development in electrical energy storage technologies and the application potential in power system operation. </t>
    </r>
    <r>
      <rPr>
        <i/>
        <sz val="10"/>
        <color theme="1"/>
        <rFont val="Montserrat Medium"/>
        <family val="3"/>
      </rPr>
      <t>Applied Energy</t>
    </r>
    <r>
      <rPr>
        <sz val="10"/>
        <color theme="1"/>
        <rFont val="Montserrat Medium"/>
        <family val="3"/>
      </rPr>
      <t xml:space="preserve">, </t>
    </r>
    <r>
      <rPr>
        <i/>
        <sz val="10"/>
        <color theme="1"/>
        <rFont val="Montserrat Medium"/>
        <family val="3"/>
      </rPr>
      <t>137</t>
    </r>
    <r>
      <rPr>
        <sz val="10"/>
        <color theme="1"/>
        <rFont val="Montserrat Medium"/>
        <family val="3"/>
      </rPr>
      <t>, 511–536. https://doi.org/https://doi.org/10.1016/j.apenergy.2014.09.081</t>
    </r>
  </si>
  <si>
    <r>
      <t xml:space="preserve">Schmidt, O., Melchior, S., Hawkes, A., &amp; Staffell, I. (2019). Projecting the Future Levelized Cost of Electricity Storage Technologies. </t>
    </r>
    <r>
      <rPr>
        <i/>
        <sz val="10"/>
        <color theme="1"/>
        <rFont val="Montserrat Medium"/>
        <family val="3"/>
      </rPr>
      <t>Joule</t>
    </r>
    <r>
      <rPr>
        <sz val="10"/>
        <color theme="1"/>
        <rFont val="Montserrat Medium"/>
        <family val="3"/>
      </rPr>
      <t xml:space="preserve">, </t>
    </r>
    <r>
      <rPr>
        <i/>
        <sz val="10"/>
        <color theme="1"/>
        <rFont val="Montserrat Medium"/>
        <family val="3"/>
      </rPr>
      <t>3</t>
    </r>
    <r>
      <rPr>
        <sz val="10"/>
        <color theme="1"/>
        <rFont val="Montserrat Medium"/>
        <family val="3"/>
      </rPr>
      <t>(1), 81–100. https://doi.org/10.1016/j.joule.2018.12.008</t>
    </r>
  </si>
  <si>
    <r>
      <t xml:space="preserve">Specific Investment </t>
    </r>
    <r>
      <rPr>
        <sz val="10"/>
        <color theme="1"/>
        <rFont val="Montserrat Medium"/>
        <family val="3"/>
      </rPr>
      <t>(MUSD2020 per MW)</t>
    </r>
  </si>
  <si>
    <r>
      <t xml:space="preserve">Energy Storage Capacity for One Unit </t>
    </r>
    <r>
      <rPr>
        <sz val="10"/>
        <color theme="1"/>
        <rFont val="Montserrat Medium"/>
        <family val="3"/>
      </rPr>
      <t>(MWh)</t>
    </r>
  </si>
  <si>
    <r>
      <t xml:space="preserve">Output Capacity for One Unit </t>
    </r>
    <r>
      <rPr>
        <sz val="10"/>
        <color theme="1"/>
        <rFont val="Montserrat Medium"/>
        <family val="3"/>
      </rPr>
      <t>(MW)</t>
    </r>
  </si>
  <si>
    <r>
      <t>Input Capacity for One Unit</t>
    </r>
    <r>
      <rPr>
        <sz val="10"/>
        <color theme="1"/>
        <rFont val="Montserrat Medium"/>
        <family val="3"/>
      </rPr>
      <t xml:space="preserve"> (MW)</t>
    </r>
  </si>
  <si>
    <r>
      <t xml:space="preserve">Round Trip Efficiency </t>
    </r>
    <r>
      <rPr>
        <sz val="10"/>
        <color theme="1"/>
        <rFont val="Montserrat Medium"/>
        <family val="3"/>
      </rPr>
      <t>(%)</t>
    </r>
  </si>
  <si>
    <r>
      <t xml:space="preserve">Charge Efficiency </t>
    </r>
    <r>
      <rPr>
        <sz val="10"/>
        <color theme="1"/>
        <rFont val="Montserrat Medium"/>
        <family val="3"/>
      </rPr>
      <t>(%)</t>
    </r>
  </si>
  <si>
    <r>
      <t xml:space="preserve">Discharge Efficiency </t>
    </r>
    <r>
      <rPr>
        <sz val="10"/>
        <color theme="1"/>
        <rFont val="Montserrat Medium"/>
        <family val="3"/>
      </rPr>
      <t>(%)</t>
    </r>
  </si>
  <si>
    <r>
      <t xml:space="preserve">Energy Losses during Storage </t>
    </r>
    <r>
      <rPr>
        <sz val="10"/>
        <color theme="1"/>
        <rFont val="Montserrat Medium"/>
        <family val="3"/>
      </rPr>
      <t>(%/day)</t>
    </r>
  </si>
  <si>
    <r>
      <t xml:space="preserve">Forced Outage </t>
    </r>
    <r>
      <rPr>
        <sz val="10"/>
        <color theme="1"/>
        <rFont val="Montserrat Medium"/>
        <family val="3"/>
      </rPr>
      <t>(%)</t>
    </r>
  </si>
  <si>
    <r>
      <t xml:space="preserve">Planned Outage </t>
    </r>
    <r>
      <rPr>
        <sz val="10"/>
        <color theme="1"/>
        <rFont val="Montserrat Medium"/>
        <family val="3"/>
      </rPr>
      <t>(weeks per year)</t>
    </r>
  </si>
  <si>
    <r>
      <t xml:space="preserve">Technical Lifetime </t>
    </r>
    <r>
      <rPr>
        <sz val="10"/>
        <color theme="1"/>
        <rFont val="Montserrat Medium"/>
        <family val="3"/>
      </rPr>
      <t>(years)</t>
    </r>
  </si>
  <si>
    <r>
      <t xml:space="preserve">Construction Time </t>
    </r>
    <r>
      <rPr>
        <sz val="10"/>
        <color theme="1"/>
        <rFont val="Montserrat Medium"/>
        <family val="3"/>
      </rPr>
      <t>(years)</t>
    </r>
  </si>
  <si>
    <r>
      <t xml:space="preserve">Response Time from Idle to Full-Rated Discharge </t>
    </r>
    <r>
      <rPr>
        <sz val="10"/>
        <color theme="1"/>
        <rFont val="Montserrat Medium"/>
        <family val="3"/>
      </rPr>
      <t>(sec)</t>
    </r>
  </si>
  <si>
    <r>
      <t xml:space="preserve">Response Time from Full-Rated Charge to Full-Rated Discharge </t>
    </r>
    <r>
      <rPr>
        <sz val="10"/>
        <color theme="1"/>
        <rFont val="Montserrat Medium"/>
        <family val="3"/>
      </rPr>
      <t>(sec)</t>
    </r>
  </si>
  <si>
    <r>
      <t xml:space="preserve">Energy Component </t>
    </r>
    <r>
      <rPr>
        <sz val="10"/>
        <color theme="1"/>
        <rFont val="Montserrat Medium"/>
        <family val="3"/>
      </rPr>
      <t>(MUSD2015 per MWh)</t>
    </r>
  </si>
  <si>
    <r>
      <t xml:space="preserve">Capacity Component </t>
    </r>
    <r>
      <rPr>
        <sz val="10"/>
        <color theme="1"/>
        <rFont val="Montserrat Medium"/>
        <family val="3"/>
      </rPr>
      <t>(MUSD per MW)</t>
    </r>
  </si>
  <si>
    <r>
      <t xml:space="preserve">Fixed O&amp;M </t>
    </r>
    <r>
      <rPr>
        <sz val="10"/>
        <color theme="1"/>
        <rFont val="Montserrat Medium"/>
        <family val="3"/>
      </rPr>
      <t>(MUSD2020/MW/year)</t>
    </r>
  </si>
  <si>
    <r>
      <t xml:space="preserve">Variable O&amp;M </t>
    </r>
    <r>
      <rPr>
        <sz val="10"/>
        <color theme="1"/>
        <rFont val="Montserrat Medium"/>
        <family val="3"/>
      </rPr>
      <t>(MUSD2020/MW/year)</t>
    </r>
  </si>
  <si>
    <t>1. The trend of the data for this parameter (in this case constant) was identified in reference [10] for PHS. 
2. The data of years 2020, 2030, and 2050 were obtained from [10].</t>
  </si>
  <si>
    <t>1. The data for 2020 in the sheet called "PHS" is the average of several authors (as shown [2], [4], [6]). 
2. The trend of the data for this parameter (in this case constant) was identified in reference [10] for PHS. 
3. It is considered these parameters will not have a variation in the period 2020-2050 due it technological maturity.</t>
  </si>
  <si>
    <t>1. The data for 2020 in the sheet called "PHS" is the average of several authors (as shown [3], [7]). 
2. It is considered this parameter will not have a variation in the period 2020-2050 due it technological maturity.</t>
  </si>
  <si>
    <t>Response time from idle to full-rated discharge (sec)</t>
  </si>
  <si>
    <t>Response time from full-rated charge to full-rated discharge (sec)</t>
  </si>
  <si>
    <r>
      <rPr>
        <sz val="10"/>
        <color theme="1"/>
        <rFont val="Calibri"/>
        <family val="2"/>
      </rPr>
      <t>[</t>
    </r>
    <r>
      <rPr>
        <sz val="10"/>
        <color theme="1"/>
        <rFont val="Montserrat Medium"/>
        <family val="3"/>
      </rPr>
      <t>1</t>
    </r>
    <r>
      <rPr>
        <sz val="10"/>
        <color theme="1"/>
        <rFont val="Calibri"/>
        <family val="2"/>
      </rPr>
      <t>]</t>
    </r>
  </si>
  <si>
    <r>
      <rPr>
        <sz val="10"/>
        <color theme="1"/>
        <rFont val="Calibri"/>
        <family val="2"/>
      </rPr>
      <t>[</t>
    </r>
    <r>
      <rPr>
        <sz val="10"/>
        <color theme="1"/>
        <rFont val="Montserrat Medium"/>
        <family val="3"/>
      </rPr>
      <t>2</t>
    </r>
    <r>
      <rPr>
        <sz val="10"/>
        <color theme="1"/>
        <rFont val="Calibri"/>
        <family val="2"/>
      </rPr>
      <t>]</t>
    </r>
  </si>
  <si>
    <r>
      <rPr>
        <sz val="10"/>
        <color theme="1"/>
        <rFont val="Calibri"/>
        <family val="2"/>
      </rPr>
      <t>[</t>
    </r>
    <r>
      <rPr>
        <sz val="10"/>
        <color theme="1"/>
        <rFont val="Montserrat Medium"/>
        <family val="3"/>
      </rPr>
      <t>3</t>
    </r>
    <r>
      <rPr>
        <sz val="10"/>
        <color theme="1"/>
        <rFont val="Calibri"/>
        <family val="2"/>
      </rPr>
      <t>]</t>
    </r>
  </si>
  <si>
    <r>
      <rPr>
        <sz val="10"/>
        <color theme="1"/>
        <rFont val="Calibri"/>
        <family val="2"/>
      </rPr>
      <t>[</t>
    </r>
    <r>
      <rPr>
        <sz val="10"/>
        <color theme="1"/>
        <rFont val="Montserrat Medium"/>
        <family val="3"/>
      </rPr>
      <t>4</t>
    </r>
    <r>
      <rPr>
        <sz val="10"/>
        <color theme="1"/>
        <rFont val="Calibri"/>
        <family val="2"/>
      </rPr>
      <t>]</t>
    </r>
  </si>
  <si>
    <r>
      <rPr>
        <sz val="10"/>
        <color theme="1"/>
        <rFont val="Calibri"/>
        <family val="2"/>
      </rPr>
      <t>[</t>
    </r>
    <r>
      <rPr>
        <sz val="10"/>
        <color theme="1"/>
        <rFont val="Montserrat Medium"/>
        <family val="3"/>
      </rPr>
      <t>5</t>
    </r>
    <r>
      <rPr>
        <sz val="10"/>
        <color theme="1"/>
        <rFont val="Calibri"/>
        <family val="2"/>
      </rPr>
      <t>]</t>
    </r>
  </si>
  <si>
    <r>
      <rPr>
        <sz val="10"/>
        <color theme="1"/>
        <rFont val="Calibri"/>
        <family val="2"/>
      </rPr>
      <t>[</t>
    </r>
    <r>
      <rPr>
        <sz val="10"/>
        <color theme="1"/>
        <rFont val="Montserrat Medium"/>
        <family val="3"/>
      </rPr>
      <t>6</t>
    </r>
    <r>
      <rPr>
        <sz val="10"/>
        <color theme="1"/>
        <rFont val="Calibri"/>
        <family val="2"/>
      </rPr>
      <t>]</t>
    </r>
  </si>
  <si>
    <r>
      <rPr>
        <sz val="10"/>
        <color theme="1"/>
        <rFont val="Calibri"/>
        <family val="2"/>
      </rPr>
      <t>[</t>
    </r>
    <r>
      <rPr>
        <sz val="10"/>
        <color theme="1"/>
        <rFont val="Montserrat Medium"/>
        <family val="3"/>
      </rPr>
      <t>7</t>
    </r>
    <r>
      <rPr>
        <sz val="10"/>
        <color theme="1"/>
        <rFont val="Calibri"/>
        <family val="2"/>
      </rPr>
      <t>]</t>
    </r>
  </si>
  <si>
    <r>
      <rPr>
        <sz val="10"/>
        <color theme="1"/>
        <rFont val="Calibri"/>
        <family val="2"/>
      </rPr>
      <t>[</t>
    </r>
    <r>
      <rPr>
        <sz val="10"/>
        <color theme="1"/>
        <rFont val="Montserrat Medium"/>
        <family val="3"/>
      </rPr>
      <t>8</t>
    </r>
    <r>
      <rPr>
        <sz val="10"/>
        <color theme="1"/>
        <rFont val="Calibri"/>
        <family val="2"/>
      </rPr>
      <t>]</t>
    </r>
  </si>
  <si>
    <r>
      <rPr>
        <sz val="10"/>
        <color theme="1"/>
        <rFont val="Calibri"/>
        <family val="2"/>
      </rPr>
      <t>[</t>
    </r>
    <r>
      <rPr>
        <sz val="10"/>
        <color theme="1"/>
        <rFont val="Montserrat Medium"/>
        <family val="3"/>
      </rPr>
      <t>9</t>
    </r>
    <r>
      <rPr>
        <sz val="10"/>
        <color theme="1"/>
        <rFont val="Calibri"/>
        <family val="2"/>
      </rPr>
      <t>]</t>
    </r>
  </si>
  <si>
    <r>
      <rPr>
        <sz val="10"/>
        <color theme="1"/>
        <rFont val="Calibri"/>
        <family val="2"/>
      </rPr>
      <t>[</t>
    </r>
    <r>
      <rPr>
        <sz val="10"/>
        <color theme="1"/>
        <rFont val="Montserrat Medium"/>
        <family val="3"/>
      </rPr>
      <t>10</t>
    </r>
    <r>
      <rPr>
        <sz val="10"/>
        <color theme="1"/>
        <rFont val="Calibri"/>
        <family val="2"/>
      </rPr>
      <t>]</t>
    </r>
  </si>
  <si>
    <r>
      <t xml:space="preserve">Input Capacity for One Unit </t>
    </r>
    <r>
      <rPr>
        <sz val="10"/>
        <color theme="1"/>
        <rFont val="Montserrat Medium"/>
        <family val="3"/>
      </rPr>
      <t>(MW)</t>
    </r>
  </si>
  <si>
    <r>
      <t xml:space="preserve">Idle to Full Discharge </t>
    </r>
    <r>
      <rPr>
        <sz val="10"/>
        <color theme="1"/>
        <rFont val="Montserrat Medium"/>
        <family val="3"/>
      </rPr>
      <t>(sec)</t>
    </r>
  </si>
  <si>
    <r>
      <t xml:space="preserve">Forced outage </t>
    </r>
    <r>
      <rPr>
        <sz val="10"/>
        <color theme="1"/>
        <rFont val="Montserrat Medium"/>
        <family val="3"/>
      </rPr>
      <t>(%)</t>
    </r>
  </si>
  <si>
    <r>
      <t xml:space="preserve">Planned outage </t>
    </r>
    <r>
      <rPr>
        <sz val="10"/>
        <color theme="1"/>
        <rFont val="Montserrat Medium"/>
        <family val="3"/>
      </rPr>
      <t>(weeks per year)</t>
    </r>
  </si>
  <si>
    <r>
      <t xml:space="preserve">Construction time </t>
    </r>
    <r>
      <rPr>
        <sz val="10"/>
        <color theme="1"/>
        <rFont val="Montserrat Medium"/>
        <family val="3"/>
      </rPr>
      <t>(years)</t>
    </r>
  </si>
  <si>
    <r>
      <t xml:space="preserve">Specific investment </t>
    </r>
    <r>
      <rPr>
        <sz val="10"/>
        <color theme="1"/>
        <rFont val="Montserrat Medium"/>
        <family val="3"/>
      </rPr>
      <t>(MUSD2020 per MWh)</t>
    </r>
  </si>
  <si>
    <r>
      <t xml:space="preserve">  -Energy component </t>
    </r>
    <r>
      <rPr>
        <sz val="10"/>
        <color theme="1"/>
        <rFont val="Montserrat Medium"/>
        <family val="3"/>
      </rPr>
      <t>(MUSD2020/MWh)</t>
    </r>
  </si>
  <si>
    <r>
      <t xml:space="preserve">  -Capacity component </t>
    </r>
    <r>
      <rPr>
        <sz val="10"/>
        <color theme="1"/>
        <rFont val="Montserrat Medium"/>
        <family val="3"/>
      </rPr>
      <t>(MUSD2020/MW)</t>
    </r>
  </si>
  <si>
    <r>
      <t xml:space="preserve">Variable O&amp;M </t>
    </r>
    <r>
      <rPr>
        <sz val="10"/>
        <color theme="1"/>
        <rFont val="Montserrat Medium"/>
        <family val="3"/>
      </rPr>
      <t>(USD2020/MWh/year)</t>
    </r>
  </si>
  <si>
    <r>
      <t xml:space="preserve">Specific investment </t>
    </r>
    <r>
      <rPr>
        <sz val="10"/>
        <color theme="1"/>
        <rFont val="Montserrat Medium"/>
        <family val="3"/>
      </rPr>
      <t>(MUSD2020 per MW)</t>
    </r>
  </si>
  <si>
    <t>1. The uncertainty is calculated with the similar numerical behaviour from [3]. 
2. The exchange ratio for 2030 is estimated by linear regression between the exchange ratio 2020 and 2050.</t>
  </si>
  <si>
    <r>
      <t xml:space="preserve"> - </t>
    </r>
    <r>
      <rPr>
        <b/>
        <i/>
        <sz val="10"/>
        <color theme="1"/>
        <rFont val="Montserrat Medium"/>
        <family val="3"/>
      </rPr>
      <t>Charge efficiency (%)</t>
    </r>
  </si>
  <si>
    <r>
      <t xml:space="preserve"> - Discharge efficiency </t>
    </r>
    <r>
      <rPr>
        <i/>
        <sz val="10"/>
        <color theme="1"/>
        <rFont val="Montserrat Medium"/>
        <family val="3"/>
      </rPr>
      <t>(%)</t>
    </r>
  </si>
  <si>
    <t>1. The trend of the data for these parameters (in this case constant) was identified in reference [10] for PHS. 2. This data is interpreted within the IRENA tool as "Usable Storage Capacity" and "Installed Storage". 
3. It is considered these parameters will not have a variation in the period 2020-2050 due it technological maturity.</t>
  </si>
  <si>
    <t>1. This technical data was calculated with an equation for Round Trip Efficiency.   2. In the chapter of Introduccion of the Catalogue, it is defined the equation of Round Trip Efficiency.</t>
  </si>
  <si>
    <t>1. The trend of the data for this parameter (in this case constant) was identified in reference [10] for PHS. 2. The data of years 2020 and 2030 was obtained from [1]. 3. It is considered these parameters will not have a variation in the period 2030-2050 due it technological maturity.</t>
  </si>
  <si>
    <t>1. The data for 2020 is a point data types for this year from [3] 2. It is considered these parameters will not have a variation in the period 2020-2050 due it technological maturity.</t>
  </si>
  <si>
    <t>1. The data for the year 2020 was obtained from [7]. 
2. It is considered this parameter will not have a variation in the period 2020-2050 due it technological maturity.</t>
  </si>
  <si>
    <t>1. The data of year 2020 was obtained from [8]. 2. It is considered these parameters will not have a variation in the period 2020-2050 due it technological maturity.</t>
  </si>
  <si>
    <t>1. This parameter data was calculated with an equation for Specific Investment. 2. In the chapter of Introduccion of the Catalogue, it is defined the equation of Specific Investment.</t>
  </si>
  <si>
    <t>1. The trend of the data for these parameters (in this case constant) was identified in reference [10] for PHS. 2. The data of years 2016, 2020, 2025, and 2030 was obtained from [1].</t>
  </si>
  <si>
    <t>1. The trend of the data for these parameters (in this case constant) was identified in reference [10] for PHS. 2. The data the year 2020 was obtained from [9]. 3. It is considered these parameters will not have a variation in the period 2020-2050 due it technological maturity.</t>
  </si>
  <si>
    <t>1. The uncertainty was calculated with an equation for Round Trip Efficiency.   2. In the chapter of Introduccion of the Catalogue, it is defined the equation of Round Trip Efficiency.</t>
  </si>
  <si>
    <t>1. The uncertainty for these parameters has the same behaviour to [3] to keep the consistency between data.</t>
  </si>
  <si>
    <t>1. The uncertainty for these parameters has the same behaviour to [3, 7] to keep the consistency between data.</t>
  </si>
  <si>
    <t>1. The uncertainty for these parameters has the same behaviour to [2, 4, 6] to keep the consistency between data.</t>
  </si>
  <si>
    <t>1. The uncertainty for these parameters has the same behaviour to [1] to keep the consistency between data.</t>
  </si>
  <si>
    <t>1. The uncertainty for these parameters has the same behaviour to [9] to keep the consistency between data.</t>
  </si>
  <si>
    <t>1. The uncertainty for these parameters has the same behaviour to [7] to keep the consistency between data.</t>
  </si>
  <si>
    <r>
      <t xml:space="preserve">Specific Investment </t>
    </r>
    <r>
      <rPr>
        <sz val="10"/>
        <color theme="1"/>
        <rFont val="Montserrat Medium"/>
        <family val="3"/>
      </rPr>
      <t xml:space="preserve">(MUSD2020 per MWh)
</t>
    </r>
  </si>
  <si>
    <t>Specific investment (MUSD 2020 per 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</si>
</sst>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0.000"/>
    <numFmt numFmtId="167" formatCode="0.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Helv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Montserrat Medium"/>
      <family val="3"/>
    </font>
    <font>
      <b/>
      <sz val="8"/>
      <color theme="1"/>
      <name val="Montserrat Medium"/>
      <family val="3"/>
    </font>
    <font>
      <sz val="8"/>
      <color theme="1"/>
      <name val="Montserrat Medium"/>
      <family val="3"/>
    </font>
    <font>
      <sz val="7"/>
      <color theme="1"/>
      <name val="Montserrat Medium"/>
      <family val="3"/>
    </font>
    <font>
      <b/>
      <sz val="7"/>
      <color theme="1"/>
      <name val="Montserrat Medium"/>
      <family val="3"/>
    </font>
    <font>
      <b/>
      <sz val="9"/>
      <color theme="1"/>
      <name val="Montserrat Medium"/>
      <family val="3"/>
    </font>
    <font>
      <sz val="9"/>
      <color theme="1"/>
      <name val="Montserrat Medium"/>
      <family val="3"/>
    </font>
    <font>
      <b/>
      <sz val="10"/>
      <color theme="1"/>
      <name val="Montserrat Medium"/>
      <family val="3"/>
    </font>
    <font>
      <sz val="10"/>
      <color theme="1"/>
      <name val="Montserrat Medium"/>
      <family val="3"/>
    </font>
    <font>
      <i/>
      <sz val="10"/>
      <color theme="1"/>
      <name val="Montserrat Medium"/>
      <family val="3"/>
    </font>
    <font>
      <b/>
      <sz val="10"/>
      <name val="Montserrat Medium"/>
      <family val="3"/>
    </font>
    <font>
      <sz val="10"/>
      <name val="Montserrat Medium"/>
      <family val="3"/>
    </font>
    <font>
      <b/>
      <sz val="11"/>
      <color theme="1"/>
      <name val="Montserrat Medium"/>
      <family val="3"/>
    </font>
    <font>
      <sz val="10"/>
      <color theme="1"/>
      <name val="Calibri"/>
      <family val="2"/>
    </font>
    <font>
      <b/>
      <i/>
      <sz val="10"/>
      <color theme="1"/>
      <name val="Montserrat Medium"/>
      <family val="3"/>
    </font>
    <font>
      <sz val="10"/>
      <color theme="1"/>
      <name val="Montserrat Medium"/>
    </font>
  </fonts>
  <fills count="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0" fontId="1" fillId="0" borderId="0" applyFill="0" applyBorder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5" fillId="2" borderId="4" applyNumberFormat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8" fillId="4" borderId="5" applyNumberFormat="0" applyAlignment="0" applyProtection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6" applyNumberFormat="0" applyFill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1" fontId="18" fillId="0" borderId="1" xfId="1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vertical="center" wrapText="1"/>
    </xf>
    <xf numFmtId="0" fontId="18" fillId="0" borderId="1" xfId="1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vertical="center" wrapText="1"/>
    </xf>
    <xf numFmtId="2" fontId="18" fillId="0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6" fontId="18" fillId="0" borderId="1" xfId="1" applyNumberFormat="1" applyFont="1" applyFill="1" applyBorder="1" applyAlignment="1">
      <alignment horizontal="center" vertical="center" wrapText="1"/>
    </xf>
    <xf numFmtId="165" fontId="18" fillId="0" borderId="1" xfId="1" applyNumberFormat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right" vertical="top"/>
    </xf>
    <xf numFmtId="0" fontId="17" fillId="0" borderId="0" xfId="1" applyFont="1" applyFill="1" applyBorder="1" applyAlignment="1">
      <alignment horizontal="center" vertical="center" wrapText="1"/>
    </xf>
    <xf numFmtId="0" fontId="21" fillId="0" borderId="0" xfId="1" applyFont="1" applyFill="1" applyAlignment="1">
      <alignment horizontal="right" vertical="top"/>
    </xf>
    <xf numFmtId="0" fontId="18" fillId="0" borderId="0" xfId="1" applyFont="1" applyFill="1" applyAlignment="1">
      <alignment vertical="center"/>
    </xf>
    <xf numFmtId="0" fontId="18" fillId="0" borderId="0" xfId="14" applyFont="1" applyFill="1"/>
    <xf numFmtId="0" fontId="18" fillId="0" borderId="0" xfId="1" applyFont="1" applyFill="1"/>
    <xf numFmtId="0" fontId="18" fillId="0" borderId="0" xfId="1" applyFont="1" applyFill="1" applyAlignment="1">
      <alignment horizontal="right"/>
    </xf>
    <xf numFmtId="0" fontId="17" fillId="0" borderId="1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vertical="top" wrapText="1"/>
    </xf>
    <xf numFmtId="0" fontId="10" fillId="0" borderId="0" xfId="1" applyFont="1" applyFill="1"/>
    <xf numFmtId="0" fontId="17" fillId="0" borderId="1" xfId="1" applyFont="1" applyFill="1" applyBorder="1" applyAlignment="1">
      <alignment horizontal="center" vertical="center" wrapText="1"/>
    </xf>
    <xf numFmtId="9" fontId="10" fillId="0" borderId="0" xfId="1" applyNumberFormat="1" applyFont="1" applyFill="1"/>
    <xf numFmtId="0" fontId="22" fillId="0" borderId="0" xfId="1" applyFont="1" applyFill="1"/>
    <xf numFmtId="0" fontId="13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67" fontId="10" fillId="0" borderId="0" xfId="23" applyNumberFormat="1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165" fontId="10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166" fontId="10" fillId="0" borderId="0" xfId="0" applyNumberFormat="1" applyFont="1" applyFill="1" applyAlignment="1">
      <alignment horizontal="center" vertical="center" wrapText="1"/>
    </xf>
    <xf numFmtId="167" fontId="10" fillId="0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1" fontId="18" fillId="0" borderId="0" xfId="0" applyNumberFormat="1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2" fontId="18" fillId="0" borderId="1" xfId="23" applyNumberFormat="1" applyFont="1" applyFill="1" applyBorder="1" applyAlignment="1">
      <alignment horizontal="center" vertical="center"/>
    </xf>
    <xf numFmtId="0" fontId="18" fillId="0" borderId="1" xfId="23" applyNumberFormat="1" applyFont="1" applyFill="1" applyBorder="1" applyAlignment="1">
      <alignment horizontal="center" vertical="center"/>
    </xf>
    <xf numFmtId="166" fontId="18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/>
    </xf>
    <xf numFmtId="0" fontId="18" fillId="0" borderId="0" xfId="0" applyFont="1" applyFill="1" applyAlignment="1">
      <alignment horizontal="left" vertical="center"/>
    </xf>
    <xf numFmtId="0" fontId="25" fillId="0" borderId="1" xfId="1" applyFont="1" applyFill="1" applyBorder="1" applyAlignment="1">
      <alignment vertical="center" wrapText="1"/>
    </xf>
    <xf numFmtId="0" fontId="17" fillId="0" borderId="1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8" fillId="0" borderId="9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</cellXfs>
  <cellStyles count="24">
    <cellStyle name="Comma 2" xfId="2" xr:uid="{00000000-0005-0000-0000-000000000000}"/>
    <cellStyle name="Comma 3" xfId="3" xr:uid="{00000000-0005-0000-0000-000001000000}"/>
    <cellStyle name="Comma0 - Type3" xfId="4" xr:uid="{00000000-0005-0000-0000-000002000000}"/>
    <cellStyle name="Fixed2 - Type2" xfId="5" xr:uid="{00000000-0005-0000-0000-000003000000}"/>
    <cellStyle name="Hyperlink 2" xfId="6" xr:uid="{00000000-0005-0000-0000-000004000000}"/>
    <cellStyle name="Hyperlink 3" xfId="7" xr:uid="{00000000-0005-0000-0000-000005000000}"/>
    <cellStyle name="Input 2" xfId="8" xr:uid="{00000000-0005-0000-0000-000006000000}"/>
    <cellStyle name="Komma 2" xfId="9" xr:uid="{00000000-0005-0000-0000-000007000000}"/>
    <cellStyle name="Komma 3" xfId="10" xr:uid="{00000000-0005-0000-0000-000008000000}"/>
    <cellStyle name="Link 2" xfId="11" xr:uid="{00000000-0005-0000-0000-000009000000}"/>
    <cellStyle name="Neutral 2" xfId="12" xr:uid="{00000000-0005-0000-0000-00000A000000}"/>
    <cellStyle name="Normal" xfId="0" builtinId="0"/>
    <cellStyle name="Normal 10" xfId="13" xr:uid="{00000000-0005-0000-0000-00000C000000}"/>
    <cellStyle name="Normal 2" xfId="1" xr:uid="{00000000-0005-0000-0000-00000D000000}"/>
    <cellStyle name="Normal 3" xfId="14" xr:uid="{00000000-0005-0000-0000-00000E000000}"/>
    <cellStyle name="Normal 6" xfId="15" xr:uid="{00000000-0005-0000-0000-00000F000000}"/>
    <cellStyle name="Normal 6 2" xfId="16" xr:uid="{00000000-0005-0000-0000-000010000000}"/>
    <cellStyle name="Output 2" xfId="17" xr:uid="{00000000-0005-0000-0000-000011000000}"/>
    <cellStyle name="Percen - Type1" xfId="18" xr:uid="{00000000-0005-0000-0000-000012000000}"/>
    <cellStyle name="Percent 2" xfId="19" xr:uid="{00000000-0005-0000-0000-000013000000}"/>
    <cellStyle name="Porcentaje" xfId="23" builtinId="5"/>
    <cellStyle name="Procent 2" xfId="20" xr:uid="{00000000-0005-0000-0000-000015000000}"/>
    <cellStyle name="Procent 3" xfId="21" xr:uid="{00000000-0005-0000-0000-000016000000}"/>
    <cellStyle name="Total 2" xfId="22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chartsheet" Target="chartsheets/sheet2.xml"/><Relationship Id="rId10" Type="http://schemas.openxmlformats.org/officeDocument/2006/relationships/theme" Target="theme/theme1.xml"/><Relationship Id="rId4" Type="http://schemas.openxmlformats.org/officeDocument/2006/relationships/chartsheet" Target="chartsheets/sheet1.xml"/><Relationship Id="rId9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0765797733981872E-2"/>
                  <c:y val="0.68317984198731407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Uncertanties!$R$7:$R$8</c:f>
            </c:numRef>
          </c:xVal>
          <c:yVal>
            <c:numRef>
              <c:f>Uncertanties!$S$7:$S$8</c:f>
            </c:numRef>
          </c:yVal>
          <c:smooth val="1"/>
          <c:extLst>
            <c:ext xmlns:c16="http://schemas.microsoft.com/office/drawing/2014/chart" uri="{C3380CC4-5D6E-409C-BE32-E72D297353CC}">
              <c16:uniqueId val="{00000000-EB58-48BD-A33B-B0BAF0534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758144"/>
        <c:axId val="130772992"/>
      </c:scatterChart>
      <c:valAx>
        <c:axId val="130758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0772992"/>
        <c:crosses val="autoZero"/>
        <c:crossBetween val="midCat"/>
      </c:valAx>
      <c:valAx>
        <c:axId val="13077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0758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4839777549624647E-2"/>
                  <c:y val="0.5676941347256185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Uncertanties!$R$7:$R$8</c:f>
            </c:numRef>
          </c:xVal>
          <c:yVal>
            <c:numRef>
              <c:f>Uncertanties!$T$7:$T$8</c:f>
            </c:numRef>
          </c:yVal>
          <c:smooth val="1"/>
          <c:extLst>
            <c:ext xmlns:c16="http://schemas.microsoft.com/office/drawing/2014/chart" uri="{C3380CC4-5D6E-409C-BE32-E72D297353CC}">
              <c16:uniqueId val="{00000000-37DE-4CF9-AB7E-3137BADFE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317184"/>
        <c:axId val="132319104"/>
      </c:scatterChart>
      <c:valAx>
        <c:axId val="132317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2319104"/>
        <c:crosses val="autoZero"/>
        <c:crossBetween val="midCat"/>
      </c:valAx>
      <c:valAx>
        <c:axId val="13231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2317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395" cy="607594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BA4CA21-9B8B-4297-B96E-FBF3EB059F2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4395" cy="607594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D3EE3BF-2308-4D53-808E-C9F1C5BA6FE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s.dk/0110_2014%20teknologikatalog%20opdat/Fase%203/PV%20HURTIG%20JAN2017/oktober%202017/Copy%20of%2020-23_electricity_generation_-_non-thermal_processes_solar%20PV%20_%20data%20sheet%20rin%2011ok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03-PROY%20ALM%20ENE\DS%20REF\MX%20TC%20Data%20Sheets%20Draft1_Ver_191127a%20SPI%20(Autoguardado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COOP%20DANESA/Catalogue/MX%20TC%20Data%20Sheets%20-%20final%20draft_revisi&#243;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odi/Dropbox/SESSA/INECC/Proyecciones/PHS%20Rev_f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 Photovoltaics  LARGE Old"/>
      <sheetName val="arbejds ark LARGE New"/>
      <sheetName val="22 Photovoltaics  SMALL old "/>
      <sheetName val="fra leverandører"/>
      <sheetName val="22 Photovoltaics  LARGE new"/>
    </sheetNames>
    <sheetDataSet>
      <sheetData sheetId="0">
        <row r="2">
          <cell r="N2">
            <v>0.98501248959200671</v>
          </cell>
        </row>
      </sheetData>
      <sheetData sheetId="1">
        <row r="33">
          <cell r="K33">
            <v>1.0720000000000001</v>
          </cell>
        </row>
        <row r="67">
          <cell r="S67">
            <v>0.97574759572313619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S"/>
      <sheetName val="Li-Ion Battery"/>
      <sheetName val="Lead acid battery"/>
      <sheetName val="Na-S Battery"/>
      <sheetName val="VR Flow Battery"/>
      <sheetName val="CAES"/>
      <sheetName val="Molten Salt"/>
      <sheetName val="Supercapacitors"/>
      <sheetName val="Flywheels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 Pump Hydro Storage"/>
      <sheetName val="PHS - Datos revisión"/>
      <sheetName val="03 Lithium Ion Battery"/>
      <sheetName val="04 Lead-Acid Battery"/>
      <sheetName val="Lead Acid - Datos revisión."/>
      <sheetName val="05 Na-S Battery"/>
      <sheetName val="Na-S - Datos revision"/>
      <sheetName val="06 Vanadium Redox Flow Battery"/>
      <sheetName val="07 Molten Salt Storage 2f"/>
      <sheetName val="Molten Salt -Datos revisión "/>
      <sheetName val="08 CAES"/>
      <sheetName val="09 Supercapacitors"/>
      <sheetName val="Supercapacit - Datos recientes"/>
      <sheetName val="10 Flywheels"/>
      <sheetName val="Flywheels - Datos recientes"/>
      <sheetName val="VR Flow - Datos revision"/>
      <sheetName val="CAES -Datos recie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S"/>
      <sheetName val="Data"/>
      <sheetName val="Hoja2"/>
    </sheetNames>
    <sheetDataSet>
      <sheetData sheetId="0">
        <row r="6">
          <cell r="C6">
            <v>8500</v>
          </cell>
        </row>
        <row r="7">
          <cell r="C7">
            <v>1060</v>
          </cell>
        </row>
        <row r="8">
          <cell r="C8">
            <v>1060</v>
          </cell>
        </row>
        <row r="9">
          <cell r="C9">
            <v>78</v>
          </cell>
        </row>
        <row r="16">
          <cell r="C16">
            <v>60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B2:P49"/>
  <sheetViews>
    <sheetView topLeftCell="A2" zoomScale="80" zoomScaleNormal="80" zoomScaleSheetLayoutView="80" workbookViewId="0">
      <selection activeCell="B10" sqref="B10"/>
    </sheetView>
  </sheetViews>
  <sheetFormatPr baseColWidth="10" defaultColWidth="11.42578125" defaultRowHeight="18" x14ac:dyDescent="0.35"/>
  <cols>
    <col min="1" max="1" width="2.7109375" style="19" customWidth="1"/>
    <col min="2" max="2" width="68.85546875" style="19" customWidth="1"/>
    <col min="3" max="9" width="11.42578125" style="19"/>
    <col min="10" max="10" width="8.140625" style="19" customWidth="1"/>
    <col min="11" max="11" width="22.42578125" style="19" customWidth="1"/>
    <col min="12" max="16384" width="11.42578125" style="19"/>
  </cols>
  <sheetData>
    <row r="2" spans="2:16" x14ac:dyDescent="0.35">
      <c r="B2" s="18"/>
      <c r="C2" s="63" t="s">
        <v>0</v>
      </c>
      <c r="D2" s="63"/>
      <c r="E2" s="63"/>
      <c r="F2" s="63"/>
      <c r="G2" s="63"/>
      <c r="H2" s="63"/>
      <c r="I2" s="63"/>
      <c r="J2" s="63"/>
      <c r="K2" s="63"/>
    </row>
    <row r="3" spans="2:16" ht="27.75" customHeight="1" x14ac:dyDescent="0.35">
      <c r="B3" s="2"/>
      <c r="C3" s="20">
        <v>2020</v>
      </c>
      <c r="D3" s="20">
        <v>2030</v>
      </c>
      <c r="E3" s="20">
        <v>2050</v>
      </c>
      <c r="F3" s="63" t="s">
        <v>1</v>
      </c>
      <c r="G3" s="63"/>
      <c r="H3" s="63" t="s">
        <v>66</v>
      </c>
      <c r="I3" s="63"/>
      <c r="J3" s="20" t="s">
        <v>2</v>
      </c>
      <c r="K3" s="20" t="s">
        <v>3</v>
      </c>
    </row>
    <row r="4" spans="2:16" ht="20.100000000000001" customHeight="1" x14ac:dyDescent="0.35">
      <c r="B4" s="16" t="s">
        <v>4</v>
      </c>
      <c r="C4" s="16"/>
      <c r="D4" s="16"/>
      <c r="E4" s="16"/>
      <c r="F4" s="20" t="s">
        <v>5</v>
      </c>
      <c r="G4" s="20" t="s">
        <v>6</v>
      </c>
      <c r="H4" s="20" t="s">
        <v>5</v>
      </c>
      <c r="I4" s="20" t="s">
        <v>7</v>
      </c>
      <c r="J4" s="16"/>
      <c r="K4" s="16"/>
    </row>
    <row r="5" spans="2:16" ht="20.100000000000001" customHeight="1" x14ac:dyDescent="0.35">
      <c r="B5" s="2" t="s">
        <v>8</v>
      </c>
      <c r="C5" s="62" t="s">
        <v>9</v>
      </c>
      <c r="D5" s="62"/>
      <c r="E5" s="62"/>
      <c r="F5" s="2"/>
      <c r="G5" s="17"/>
      <c r="H5" s="17"/>
      <c r="I5" s="17"/>
      <c r="J5" s="17"/>
      <c r="K5" s="17"/>
    </row>
    <row r="6" spans="2:16" ht="20.100000000000001" customHeight="1" x14ac:dyDescent="0.35">
      <c r="B6" s="2" t="s">
        <v>10</v>
      </c>
      <c r="C6" s="62" t="s">
        <v>32</v>
      </c>
      <c r="D6" s="62"/>
      <c r="E6" s="62"/>
      <c r="F6" s="2"/>
      <c r="G6" s="17"/>
      <c r="H6" s="17"/>
      <c r="I6" s="17"/>
      <c r="J6" s="17"/>
      <c r="K6" s="17"/>
    </row>
    <row r="7" spans="2:16" ht="20.100000000000001" customHeight="1" x14ac:dyDescent="0.35">
      <c r="B7" s="2" t="s">
        <v>11</v>
      </c>
      <c r="C7" s="17">
        <v>8500</v>
      </c>
      <c r="D7" s="17">
        <v>8500</v>
      </c>
      <c r="E7" s="17">
        <v>8500</v>
      </c>
      <c r="F7" s="17">
        <v>8500</v>
      </c>
      <c r="G7" s="17">
        <v>8500</v>
      </c>
      <c r="H7" s="17">
        <v>8500</v>
      </c>
      <c r="I7" s="17">
        <v>8500</v>
      </c>
      <c r="J7" s="17"/>
      <c r="K7" s="17" t="s">
        <v>12</v>
      </c>
    </row>
    <row r="8" spans="2:16" ht="20.100000000000001" customHeight="1" x14ac:dyDescent="0.35">
      <c r="B8" s="2" t="s">
        <v>13</v>
      </c>
      <c r="C8" s="17">
        <v>1060</v>
      </c>
      <c r="D8" s="17">
        <v>1060</v>
      </c>
      <c r="E8" s="17">
        <v>1060</v>
      </c>
      <c r="F8" s="17">
        <v>1060</v>
      </c>
      <c r="G8" s="17">
        <v>1060</v>
      </c>
      <c r="H8" s="17">
        <v>1060</v>
      </c>
      <c r="I8" s="17">
        <v>1060</v>
      </c>
      <c r="J8" s="17"/>
      <c r="K8" s="17" t="s">
        <v>12</v>
      </c>
      <c r="P8" s="21"/>
    </row>
    <row r="9" spans="2:16" ht="20.100000000000001" customHeight="1" x14ac:dyDescent="0.35">
      <c r="B9" s="2" t="s">
        <v>14</v>
      </c>
      <c r="C9" s="17">
        <v>1060</v>
      </c>
      <c r="D9" s="17">
        <v>1060</v>
      </c>
      <c r="E9" s="17">
        <v>1060</v>
      </c>
      <c r="F9" s="17">
        <v>1060</v>
      </c>
      <c r="G9" s="17">
        <v>1060</v>
      </c>
      <c r="H9" s="17">
        <v>1060</v>
      </c>
      <c r="I9" s="17">
        <v>1060</v>
      </c>
      <c r="J9" s="17"/>
      <c r="K9" s="17" t="s">
        <v>12</v>
      </c>
    </row>
    <row r="10" spans="2:16" ht="20.100000000000001" customHeight="1" x14ac:dyDescent="0.35">
      <c r="B10" s="2" t="s">
        <v>15</v>
      </c>
      <c r="C10" s="17">
        <v>78</v>
      </c>
      <c r="D10" s="17">
        <f>Data!E6</f>
        <v>80</v>
      </c>
      <c r="E10" s="1">
        <f>Data!G6</f>
        <v>80</v>
      </c>
      <c r="F10" s="1">
        <f>C10+(C10*Uncertanties!K6)</f>
        <v>68.25</v>
      </c>
      <c r="G10" s="1">
        <f>C10+(C10*Uncertanties!L6)</f>
        <v>81.900000000000006</v>
      </c>
      <c r="H10" s="1">
        <f t="shared" ref="H10:I10" si="0">F10</f>
        <v>68.25</v>
      </c>
      <c r="I10" s="1">
        <f t="shared" si="0"/>
        <v>81.900000000000006</v>
      </c>
      <c r="J10" s="17" t="s">
        <v>16</v>
      </c>
      <c r="K10" s="17" t="s">
        <v>45</v>
      </c>
    </row>
    <row r="11" spans="2:16" ht="20.100000000000001" customHeight="1" x14ac:dyDescent="0.35">
      <c r="B11" s="2" t="s">
        <v>85</v>
      </c>
      <c r="C11" s="1">
        <f>POWER(C10/100,0.5)*100</f>
        <v>88.317608663278463</v>
      </c>
      <c r="D11" s="1">
        <f t="shared" ref="D11:F11" si="1">POWER(D10/100,0.5)*100</f>
        <v>89.442719099991592</v>
      </c>
      <c r="E11" s="1">
        <f t="shared" si="1"/>
        <v>89.442719099991592</v>
      </c>
      <c r="F11" s="1">
        <f t="shared" si="1"/>
        <v>82.613558209291526</v>
      </c>
      <c r="G11" s="1">
        <f t="shared" ref="G11" si="2">POWER(G10/100,0.5)*100</f>
        <v>90.498618773990131</v>
      </c>
      <c r="H11" s="1">
        <f t="shared" ref="H11" si="3">POWER(H10/100,0.5)*100</f>
        <v>82.613558209291526</v>
      </c>
      <c r="I11" s="1">
        <f t="shared" ref="I11" si="4">POWER(I10/100,0.5)*100</f>
        <v>90.498618773990131</v>
      </c>
      <c r="J11" s="17"/>
      <c r="K11" s="17"/>
    </row>
    <row r="12" spans="2:16" ht="20.100000000000001" customHeight="1" x14ac:dyDescent="0.35">
      <c r="B12" s="4" t="s">
        <v>17</v>
      </c>
      <c r="C12" s="1">
        <f>C11</f>
        <v>88.317608663278463</v>
      </c>
      <c r="D12" s="1">
        <f t="shared" ref="D12:E12" si="5">D11</f>
        <v>89.442719099991592</v>
      </c>
      <c r="E12" s="1">
        <f t="shared" si="5"/>
        <v>89.442719099991592</v>
      </c>
      <c r="F12" s="1">
        <f t="shared" ref="F12" si="6">F11</f>
        <v>82.613558209291526</v>
      </c>
      <c r="G12" s="1">
        <f t="shared" ref="G12" si="7">G11</f>
        <v>90.498618773990131</v>
      </c>
      <c r="H12" s="1">
        <f t="shared" ref="H12" si="8">H11</f>
        <v>82.613558209291526</v>
      </c>
      <c r="I12" s="1">
        <f t="shared" ref="I12" si="9">I11</f>
        <v>90.498618773990131</v>
      </c>
      <c r="J12" s="17"/>
      <c r="K12" s="17"/>
    </row>
    <row r="13" spans="2:16" ht="20.100000000000001" customHeight="1" x14ac:dyDescent="0.35">
      <c r="B13" s="2" t="s">
        <v>56</v>
      </c>
      <c r="C13" s="17">
        <v>0.01</v>
      </c>
      <c r="D13" s="17">
        <v>0.01</v>
      </c>
      <c r="E13" s="17">
        <v>0.01</v>
      </c>
      <c r="F13" s="5">
        <f>C13+(C13*Uncertanties!K7)</f>
        <v>9.9999999999999915E-4</v>
      </c>
      <c r="G13" s="5">
        <f>C13+(C13*Uncertanties!L7)</f>
        <v>0.02</v>
      </c>
      <c r="H13" s="5">
        <f>F13</f>
        <v>9.9999999999999915E-4</v>
      </c>
      <c r="I13" s="5">
        <f>G13</f>
        <v>0.02</v>
      </c>
      <c r="J13" s="17"/>
      <c r="K13" s="17" t="s">
        <v>57</v>
      </c>
    </row>
    <row r="14" spans="2:16" ht="20.100000000000001" customHeight="1" x14ac:dyDescent="0.35">
      <c r="B14" s="2" t="s">
        <v>18</v>
      </c>
      <c r="C14" s="17" t="s">
        <v>58</v>
      </c>
      <c r="D14" s="17" t="s">
        <v>58</v>
      </c>
      <c r="E14" s="17" t="s">
        <v>58</v>
      </c>
      <c r="F14" s="17" t="s">
        <v>58</v>
      </c>
      <c r="G14" s="17" t="s">
        <v>58</v>
      </c>
      <c r="H14" s="17" t="s">
        <v>58</v>
      </c>
      <c r="I14" s="17" t="s">
        <v>58</v>
      </c>
      <c r="J14" s="17"/>
      <c r="K14" s="17"/>
    </row>
    <row r="15" spans="2:16" ht="20.100000000000001" customHeight="1" x14ac:dyDescent="0.35">
      <c r="B15" s="2" t="s">
        <v>19</v>
      </c>
      <c r="C15" s="53">
        <v>2</v>
      </c>
      <c r="D15" s="53">
        <v>2</v>
      </c>
      <c r="E15" s="53">
        <v>2</v>
      </c>
      <c r="F15" s="53">
        <v>2</v>
      </c>
      <c r="G15" s="53">
        <v>2</v>
      </c>
      <c r="H15" s="53">
        <f t="shared" ref="H15:I15" si="10">G15</f>
        <v>2</v>
      </c>
      <c r="I15" s="53">
        <f t="shared" si="10"/>
        <v>2</v>
      </c>
      <c r="J15" s="17"/>
      <c r="K15" s="17" t="s">
        <v>34</v>
      </c>
    </row>
    <row r="16" spans="2:16" ht="20.100000000000001" customHeight="1" x14ac:dyDescent="0.35">
      <c r="B16" s="2" t="s">
        <v>20</v>
      </c>
      <c r="C16" s="53">
        <v>1</v>
      </c>
      <c r="D16" s="53">
        <v>1</v>
      </c>
      <c r="E16" s="53">
        <v>1</v>
      </c>
      <c r="F16" s="53">
        <f t="shared" ref="F16:I16" si="11">E16</f>
        <v>1</v>
      </c>
      <c r="G16" s="53">
        <f t="shared" si="11"/>
        <v>1</v>
      </c>
      <c r="H16" s="53">
        <f t="shared" si="11"/>
        <v>1</v>
      </c>
      <c r="I16" s="53">
        <f t="shared" si="11"/>
        <v>1</v>
      </c>
      <c r="J16" s="17"/>
      <c r="K16" s="17" t="s">
        <v>34</v>
      </c>
    </row>
    <row r="17" spans="2:14" ht="20.100000000000001" customHeight="1" x14ac:dyDescent="0.35">
      <c r="B17" s="2" t="s">
        <v>21</v>
      </c>
      <c r="C17" s="17">
        <v>60</v>
      </c>
      <c r="D17" s="17">
        <v>60</v>
      </c>
      <c r="E17" s="17">
        <v>60</v>
      </c>
      <c r="F17" s="17">
        <f t="shared" ref="F17:I17" si="12">E17</f>
        <v>60</v>
      </c>
      <c r="G17" s="17">
        <f t="shared" si="12"/>
        <v>60</v>
      </c>
      <c r="H17" s="17">
        <f t="shared" si="12"/>
        <v>60</v>
      </c>
      <c r="I17" s="17">
        <f t="shared" si="12"/>
        <v>60</v>
      </c>
      <c r="J17" s="17" t="s">
        <v>16</v>
      </c>
      <c r="K17" s="17" t="s">
        <v>44</v>
      </c>
    </row>
    <row r="18" spans="2:14" ht="20.100000000000001" customHeight="1" x14ac:dyDescent="0.35">
      <c r="B18" s="2" t="s">
        <v>22</v>
      </c>
      <c r="C18" s="17">
        <v>5</v>
      </c>
      <c r="D18" s="17">
        <v>5</v>
      </c>
      <c r="E18" s="17">
        <v>5</v>
      </c>
      <c r="F18" s="17">
        <f t="shared" ref="F18:I18" si="13">E18</f>
        <v>5</v>
      </c>
      <c r="G18" s="17">
        <f t="shared" si="13"/>
        <v>5</v>
      </c>
      <c r="H18" s="17">
        <f t="shared" si="13"/>
        <v>5</v>
      </c>
      <c r="I18" s="17">
        <f t="shared" si="13"/>
        <v>5</v>
      </c>
      <c r="J18" s="17" t="s">
        <v>16</v>
      </c>
      <c r="K18" s="17" t="s">
        <v>46</v>
      </c>
    </row>
    <row r="19" spans="2:14" ht="20.100000000000001" customHeight="1" x14ac:dyDescent="0.35">
      <c r="B19" s="2" t="s">
        <v>23</v>
      </c>
      <c r="C19" s="17">
        <v>33250</v>
      </c>
      <c r="D19" s="17">
        <v>33250</v>
      </c>
      <c r="E19" s="17">
        <v>33250</v>
      </c>
      <c r="F19" s="1">
        <v>26100</v>
      </c>
      <c r="G19" s="1">
        <v>40300</v>
      </c>
      <c r="H19" s="1">
        <f>F19</f>
        <v>26100</v>
      </c>
      <c r="I19" s="1">
        <f>G19</f>
        <v>40300</v>
      </c>
      <c r="J19" s="17"/>
      <c r="K19" s="17" t="s">
        <v>47</v>
      </c>
    </row>
    <row r="20" spans="2:14" ht="20.100000000000001" customHeight="1" x14ac:dyDescent="0.35">
      <c r="B20" s="16" t="s">
        <v>24</v>
      </c>
      <c r="C20" s="16"/>
      <c r="D20" s="16"/>
      <c r="E20" s="16"/>
      <c r="F20" s="16"/>
      <c r="G20" s="16"/>
      <c r="H20" s="16"/>
      <c r="I20" s="16"/>
      <c r="J20" s="16"/>
      <c r="K20" s="16"/>
    </row>
    <row r="21" spans="2:14" ht="20.100000000000001" customHeight="1" x14ac:dyDescent="0.35">
      <c r="B21" s="2" t="s">
        <v>112</v>
      </c>
      <c r="C21" s="17">
        <v>120</v>
      </c>
      <c r="D21" s="17">
        <v>120</v>
      </c>
      <c r="E21" s="17">
        <v>120</v>
      </c>
      <c r="F21" s="17">
        <v>120</v>
      </c>
      <c r="G21" s="17">
        <v>120</v>
      </c>
      <c r="H21" s="17">
        <v>120</v>
      </c>
      <c r="I21" s="17">
        <v>120</v>
      </c>
      <c r="J21" s="17"/>
      <c r="K21" s="17" t="s">
        <v>71</v>
      </c>
      <c r="L21" s="22"/>
      <c r="M21" s="22"/>
      <c r="N21" s="22"/>
    </row>
    <row r="22" spans="2:14" ht="20.100000000000001" customHeight="1" x14ac:dyDescent="0.35">
      <c r="B22" s="2" t="s">
        <v>113</v>
      </c>
      <c r="C22" s="17">
        <v>300</v>
      </c>
      <c r="D22" s="17">
        <v>300</v>
      </c>
      <c r="E22" s="17">
        <v>300</v>
      </c>
      <c r="F22" s="17">
        <v>300</v>
      </c>
      <c r="G22" s="17">
        <v>300</v>
      </c>
      <c r="H22" s="17">
        <v>300</v>
      </c>
      <c r="I22" s="17">
        <v>300</v>
      </c>
      <c r="J22" s="17"/>
      <c r="K22" s="17" t="s">
        <v>71</v>
      </c>
    </row>
    <row r="23" spans="2:14" ht="20.100000000000001" customHeight="1" x14ac:dyDescent="0.35">
      <c r="B23" s="61" t="s">
        <v>25</v>
      </c>
      <c r="C23" s="61"/>
      <c r="D23" s="61"/>
      <c r="E23" s="61"/>
      <c r="F23" s="61"/>
      <c r="G23" s="61"/>
      <c r="H23" s="61"/>
      <c r="I23" s="61"/>
      <c r="J23" s="61"/>
      <c r="K23" s="61"/>
    </row>
    <row r="24" spans="2:14" ht="20.100000000000001" customHeight="1" x14ac:dyDescent="0.35">
      <c r="B24" s="60" t="s">
        <v>154</v>
      </c>
      <c r="C24" s="7">
        <f>(C25*C7+C26*C8)/C7</f>
        <v>0.1277529411764706</v>
      </c>
      <c r="D24" s="7">
        <f t="shared" ref="D24:I24" si="14">(D25*D7+D26*D8)/D7</f>
        <v>0.1277529411764706</v>
      </c>
      <c r="E24" s="7">
        <f t="shared" si="14"/>
        <v>0.1277529411764706</v>
      </c>
      <c r="F24" s="7">
        <f t="shared" si="14"/>
        <v>7.0470588235294118E-2</v>
      </c>
      <c r="G24" s="7">
        <f t="shared" si="14"/>
        <v>0.34941176470588237</v>
      </c>
      <c r="H24" s="7">
        <f t="shared" si="14"/>
        <v>7.0470588235294118E-2</v>
      </c>
      <c r="I24" s="7">
        <f t="shared" si="14"/>
        <v>0.34941176470588237</v>
      </c>
      <c r="J24" s="17" t="s">
        <v>39</v>
      </c>
      <c r="K24" s="17" t="s">
        <v>36</v>
      </c>
    </row>
    <row r="25" spans="2:14" ht="20.100000000000001" customHeight="1" x14ac:dyDescent="0.35">
      <c r="B25" s="2" t="s">
        <v>26</v>
      </c>
      <c r="C25" s="3">
        <v>2.3E-2</v>
      </c>
      <c r="D25" s="3">
        <v>2.3E-2</v>
      </c>
      <c r="E25" s="3">
        <v>2.3E-2</v>
      </c>
      <c r="F25" s="3">
        <v>5.0000000000000001E-3</v>
      </c>
      <c r="G25" s="3">
        <v>0.1</v>
      </c>
      <c r="H25" s="3">
        <v>5.0000000000000001E-3</v>
      </c>
      <c r="I25" s="3">
        <v>0.1</v>
      </c>
      <c r="J25" s="17" t="s">
        <v>42</v>
      </c>
      <c r="K25" s="17" t="s">
        <v>36</v>
      </c>
    </row>
    <row r="26" spans="2:14" ht="20.100000000000001" customHeight="1" x14ac:dyDescent="0.35">
      <c r="B26" s="2" t="s">
        <v>27</v>
      </c>
      <c r="C26" s="3">
        <v>0.84</v>
      </c>
      <c r="D26" s="3">
        <v>0.84</v>
      </c>
      <c r="E26" s="3">
        <v>0.84</v>
      </c>
      <c r="F26" s="3">
        <v>0.52500000000000002</v>
      </c>
      <c r="G26" s="3">
        <v>2</v>
      </c>
      <c r="H26" s="3">
        <v>0.52500000000000002</v>
      </c>
      <c r="I26" s="3">
        <v>2</v>
      </c>
      <c r="J26" s="17" t="s">
        <v>43</v>
      </c>
      <c r="K26" s="17" t="s">
        <v>36</v>
      </c>
    </row>
    <row r="27" spans="2:14" ht="20.100000000000001" customHeight="1" x14ac:dyDescent="0.35">
      <c r="B27" s="2" t="s">
        <v>70</v>
      </c>
      <c r="C27" s="8">
        <v>5.1059999999999999</v>
      </c>
      <c r="D27" s="8">
        <v>5.1059999999999999</v>
      </c>
      <c r="E27" s="8">
        <v>5.1059999999999999</v>
      </c>
      <c r="F27" s="8">
        <v>2.2200000000000002</v>
      </c>
      <c r="G27" s="8">
        <v>10.212</v>
      </c>
      <c r="H27" s="8">
        <v>2.2200000000000002</v>
      </c>
      <c r="I27" s="8">
        <v>10.212</v>
      </c>
      <c r="J27" s="8"/>
      <c r="K27" s="8" t="s">
        <v>64</v>
      </c>
    </row>
    <row r="28" spans="2:14" ht="20.100000000000001" customHeight="1" x14ac:dyDescent="0.35">
      <c r="B28" s="2" t="s">
        <v>37</v>
      </c>
      <c r="C28" s="17">
        <v>0.24199999999999999</v>
      </c>
      <c r="D28" s="17">
        <v>0.24199999999999999</v>
      </c>
      <c r="E28" s="17">
        <v>0.24199999999999999</v>
      </c>
      <c r="F28" s="17">
        <v>0.20899999999999999</v>
      </c>
      <c r="G28" s="17">
        <v>0.92400000000000004</v>
      </c>
      <c r="H28" s="17">
        <f>F28</f>
        <v>0.20899999999999999</v>
      </c>
      <c r="I28" s="17">
        <f>G28</f>
        <v>0.92400000000000004</v>
      </c>
      <c r="J28" s="17"/>
      <c r="K28" s="17" t="s">
        <v>64</v>
      </c>
    </row>
    <row r="29" spans="2:14" ht="20.100000000000001" customHeight="1" x14ac:dyDescent="0.35">
      <c r="B29" s="2"/>
      <c r="C29" s="17"/>
      <c r="D29" s="17"/>
      <c r="E29" s="17"/>
      <c r="F29" s="17"/>
      <c r="G29" s="17"/>
      <c r="H29" s="17"/>
      <c r="I29" s="17"/>
      <c r="J29" s="17"/>
      <c r="K29" s="17"/>
    </row>
    <row r="30" spans="2:14" ht="20.100000000000001" customHeight="1" x14ac:dyDescent="0.35">
      <c r="B30" s="61" t="s">
        <v>28</v>
      </c>
      <c r="C30" s="61"/>
      <c r="D30" s="61"/>
      <c r="E30" s="61"/>
      <c r="F30" s="61"/>
      <c r="G30" s="61"/>
      <c r="H30" s="61"/>
      <c r="I30" s="61"/>
      <c r="J30" s="61"/>
      <c r="K30" s="61"/>
    </row>
    <row r="31" spans="2:14" ht="20.100000000000001" customHeight="1" x14ac:dyDescent="0.35">
      <c r="B31" s="2" t="s">
        <v>65</v>
      </c>
      <c r="C31" s="5">
        <f t="shared" ref="C31:F31" si="15">(C25*C7+C26*C8)/C8</f>
        <v>1.024433962264151</v>
      </c>
      <c r="D31" s="5">
        <f t="shared" si="15"/>
        <v>1.024433962264151</v>
      </c>
      <c r="E31" s="5">
        <f t="shared" si="15"/>
        <v>1.024433962264151</v>
      </c>
      <c r="F31" s="5">
        <f t="shared" si="15"/>
        <v>0.56509433962264155</v>
      </c>
      <c r="G31" s="5">
        <f>(G25*G7+G26*G8)/G8</f>
        <v>2.8018867924528301</v>
      </c>
      <c r="H31" s="5">
        <f t="shared" ref="H31" si="16">(H25*H7+H26*H8)/H8</f>
        <v>0.56509433962264155</v>
      </c>
      <c r="I31" s="5">
        <f>(I25*I7+I26*I8)/I8</f>
        <v>2.8018867924528301</v>
      </c>
      <c r="J31" s="17"/>
      <c r="K31" s="17" t="s">
        <v>12</v>
      </c>
    </row>
    <row r="32" spans="2:14" x14ac:dyDescent="0.35">
      <c r="B32" s="23"/>
      <c r="C32" s="24"/>
      <c r="D32" s="24"/>
      <c r="E32" s="24"/>
      <c r="F32" s="24"/>
      <c r="G32" s="24"/>
      <c r="H32" s="24"/>
      <c r="I32" s="24"/>
      <c r="J32" s="24"/>
      <c r="K32" s="24"/>
    </row>
    <row r="33" spans="2:11" s="14" customFormat="1" ht="15" x14ac:dyDescent="0.3">
      <c r="B33" s="9" t="s">
        <v>29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2:11" s="14" customFormat="1" ht="15" x14ac:dyDescent="0.3">
      <c r="B34" s="11" t="s">
        <v>16</v>
      </c>
      <c r="C34" s="14" t="s">
        <v>35</v>
      </c>
      <c r="D34" s="12"/>
      <c r="E34" s="12"/>
      <c r="F34" s="12"/>
      <c r="G34" s="12"/>
      <c r="H34" s="12"/>
      <c r="I34" s="12"/>
      <c r="J34" s="12"/>
      <c r="K34" s="12"/>
    </row>
    <row r="35" spans="2:11" s="14" customFormat="1" ht="15" x14ac:dyDescent="0.3">
      <c r="B35" s="11" t="s">
        <v>39</v>
      </c>
      <c r="C35" s="13" t="s">
        <v>38</v>
      </c>
      <c r="D35" s="12"/>
      <c r="E35" s="12"/>
      <c r="F35" s="12"/>
      <c r="G35" s="12"/>
      <c r="H35" s="12"/>
      <c r="I35" s="12"/>
      <c r="J35" s="12"/>
      <c r="K35" s="12"/>
    </row>
    <row r="36" spans="2:11" s="14" customFormat="1" ht="15" x14ac:dyDescent="0.3">
      <c r="B36" s="11" t="s">
        <v>42</v>
      </c>
      <c r="C36" s="13" t="s">
        <v>40</v>
      </c>
      <c r="D36" s="12"/>
      <c r="E36" s="12"/>
      <c r="F36" s="12"/>
      <c r="G36" s="12"/>
      <c r="H36" s="12"/>
      <c r="I36" s="12"/>
      <c r="J36" s="12"/>
      <c r="K36" s="12"/>
    </row>
    <row r="37" spans="2:11" s="14" customFormat="1" ht="15" x14ac:dyDescent="0.3">
      <c r="B37" s="11" t="s">
        <v>43</v>
      </c>
      <c r="C37" s="13" t="s">
        <v>41</v>
      </c>
      <c r="D37" s="12"/>
      <c r="E37" s="12"/>
      <c r="F37" s="12"/>
      <c r="G37" s="12"/>
      <c r="H37" s="12"/>
      <c r="I37" s="12"/>
      <c r="J37" s="12"/>
      <c r="K37" s="12"/>
    </row>
    <row r="38" spans="2:11" s="14" customFormat="1" ht="15" x14ac:dyDescent="0.3">
      <c r="B38" s="11"/>
    </row>
    <row r="39" spans="2:11" s="14" customFormat="1" ht="15" x14ac:dyDescent="0.3">
      <c r="B39" s="9" t="s">
        <v>30</v>
      </c>
    </row>
    <row r="40" spans="2:11" s="14" customFormat="1" ht="15" x14ac:dyDescent="0.3">
      <c r="B40" s="15" t="s">
        <v>114</v>
      </c>
      <c r="C40" s="13" t="s">
        <v>33</v>
      </c>
    </row>
    <row r="41" spans="2:11" s="14" customFormat="1" ht="15" x14ac:dyDescent="0.3">
      <c r="B41" s="15" t="s">
        <v>115</v>
      </c>
      <c r="C41" s="14" t="s">
        <v>86</v>
      </c>
    </row>
    <row r="42" spans="2:11" s="14" customFormat="1" ht="15" x14ac:dyDescent="0.3">
      <c r="B42" s="15" t="s">
        <v>116</v>
      </c>
      <c r="C42" s="14" t="s">
        <v>31</v>
      </c>
    </row>
    <row r="43" spans="2:11" s="14" customFormat="1" ht="15" x14ac:dyDescent="0.3">
      <c r="B43" s="15" t="s">
        <v>117</v>
      </c>
      <c r="C43" s="14" t="s">
        <v>87</v>
      </c>
    </row>
    <row r="44" spans="2:11" s="14" customFormat="1" ht="15" x14ac:dyDescent="0.3">
      <c r="B44" s="15" t="s">
        <v>118</v>
      </c>
      <c r="C44" s="14" t="s">
        <v>88</v>
      </c>
    </row>
    <row r="45" spans="2:11" s="14" customFormat="1" ht="15" x14ac:dyDescent="0.3">
      <c r="B45" s="15" t="s">
        <v>119</v>
      </c>
      <c r="C45" s="14" t="s">
        <v>89</v>
      </c>
    </row>
    <row r="46" spans="2:11" s="14" customFormat="1" ht="15" x14ac:dyDescent="0.3">
      <c r="B46" s="15" t="s">
        <v>120</v>
      </c>
      <c r="C46" s="14" t="s">
        <v>90</v>
      </c>
    </row>
    <row r="47" spans="2:11" s="14" customFormat="1" ht="15" x14ac:dyDescent="0.3">
      <c r="B47" s="15" t="s">
        <v>121</v>
      </c>
      <c r="C47" s="14" t="s">
        <v>72</v>
      </c>
    </row>
    <row r="48" spans="2:11" s="14" customFormat="1" ht="15" x14ac:dyDescent="0.3">
      <c r="B48" s="15" t="s">
        <v>122</v>
      </c>
      <c r="C48" s="14" t="s">
        <v>55</v>
      </c>
    </row>
    <row r="49" spans="2:3" s="14" customFormat="1" ht="15" x14ac:dyDescent="0.3">
      <c r="B49" s="15" t="s">
        <v>123</v>
      </c>
      <c r="C49" s="14" t="s">
        <v>82</v>
      </c>
    </row>
  </sheetData>
  <mergeCells count="7">
    <mergeCell ref="B30:K30"/>
    <mergeCell ref="C5:E5"/>
    <mergeCell ref="C6:E6"/>
    <mergeCell ref="C2:K2"/>
    <mergeCell ref="F3:G3"/>
    <mergeCell ref="H3:I3"/>
    <mergeCell ref="B23:K23"/>
  </mergeCells>
  <pageMargins left="0.7" right="0.7" top="0.75" bottom="0.75" header="0.3" footer="0.3"/>
  <pageSetup paperSize="9" scale="47" orientation="portrait" r:id="rId1"/>
  <colBreaks count="1" manualBreakCount="1">
    <brk id="11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9" sqref="B9"/>
    </sheetView>
  </sheetViews>
  <sheetFormatPr baseColWidth="10" defaultColWidth="11.42578125" defaultRowHeight="18" x14ac:dyDescent="0.25"/>
  <cols>
    <col min="1" max="1" width="57.5703125" style="25" customWidth="1"/>
    <col min="2" max="5" width="9.5703125" style="27" customWidth="1"/>
    <col min="6" max="6" width="15" style="27" customWidth="1"/>
    <col min="7" max="7" width="9.5703125" style="27" customWidth="1"/>
    <col min="8" max="8" width="15" style="27" customWidth="1"/>
    <col min="9" max="9" width="15.85546875" style="27" customWidth="1"/>
    <col min="10" max="10" width="60.140625" style="27" customWidth="1"/>
    <col min="11" max="16384" width="11.42578125" style="27"/>
  </cols>
  <sheetData>
    <row r="1" spans="1:10" ht="75" x14ac:dyDescent="0.25">
      <c r="B1" s="26"/>
      <c r="C1" s="26"/>
      <c r="D1" s="26"/>
      <c r="E1" s="26"/>
      <c r="F1" s="26" t="s">
        <v>52</v>
      </c>
      <c r="G1" s="26"/>
      <c r="H1" s="26" t="s">
        <v>53</v>
      </c>
      <c r="I1" s="26"/>
      <c r="J1" s="26"/>
    </row>
    <row r="2" spans="1:10" ht="51" customHeight="1" x14ac:dyDescent="0.25">
      <c r="A2" s="25" t="s">
        <v>48</v>
      </c>
      <c r="B2" s="28">
        <v>2016</v>
      </c>
      <c r="C2" s="28">
        <v>2020</v>
      </c>
      <c r="D2" s="28">
        <v>2025</v>
      </c>
      <c r="E2" s="28">
        <v>2030</v>
      </c>
      <c r="F2" s="28" t="s">
        <v>51</v>
      </c>
      <c r="G2" s="28">
        <v>2050</v>
      </c>
      <c r="H2" s="28"/>
      <c r="I2" s="28" t="s">
        <v>49</v>
      </c>
      <c r="J2" s="28" t="s">
        <v>84</v>
      </c>
    </row>
    <row r="3" spans="1:10" ht="18.399999999999999" customHeight="1" x14ac:dyDescent="0.25">
      <c r="A3" s="25" t="s">
        <v>92</v>
      </c>
      <c r="B3" s="27">
        <v>8500</v>
      </c>
      <c r="C3" s="27">
        <f>[4]PHS!C6</f>
        <v>8500</v>
      </c>
      <c r="D3" s="27">
        <v>8500</v>
      </c>
      <c r="E3" s="27">
        <v>8500</v>
      </c>
      <c r="G3" s="27">
        <v>8500</v>
      </c>
      <c r="I3" s="65" t="s">
        <v>12</v>
      </c>
      <c r="J3" s="64" t="s">
        <v>137</v>
      </c>
    </row>
    <row r="4" spans="1:10" ht="18.399999999999999" customHeight="1" x14ac:dyDescent="0.25">
      <c r="A4" s="25" t="s">
        <v>93</v>
      </c>
      <c r="B4" s="27">
        <v>1060</v>
      </c>
      <c r="C4" s="27">
        <f>[4]PHS!C7</f>
        <v>1060</v>
      </c>
      <c r="D4" s="27">
        <v>1060</v>
      </c>
      <c r="E4" s="27">
        <v>1060</v>
      </c>
      <c r="G4" s="27">
        <v>1060</v>
      </c>
      <c r="I4" s="65"/>
      <c r="J4" s="64"/>
    </row>
    <row r="5" spans="1:10" ht="18.399999999999999" customHeight="1" x14ac:dyDescent="0.25">
      <c r="A5" s="25" t="s">
        <v>94</v>
      </c>
      <c r="B5" s="27">
        <v>1060</v>
      </c>
      <c r="C5" s="27">
        <f>[4]PHS!C8</f>
        <v>1060</v>
      </c>
      <c r="D5" s="27">
        <v>1060</v>
      </c>
      <c r="E5" s="27">
        <v>1060</v>
      </c>
      <c r="G5" s="27">
        <v>1060</v>
      </c>
      <c r="I5" s="65"/>
      <c r="J5" s="64"/>
    </row>
    <row r="6" spans="1:10" ht="60" x14ac:dyDescent="0.25">
      <c r="A6" s="25" t="s">
        <v>95</v>
      </c>
      <c r="C6" s="27">
        <f>[4]PHS!C9</f>
        <v>78</v>
      </c>
      <c r="E6" s="27">
        <v>80</v>
      </c>
      <c r="F6" s="29"/>
      <c r="G6" s="30">
        <v>80</v>
      </c>
      <c r="H6" s="29"/>
      <c r="I6" s="31" t="s">
        <v>83</v>
      </c>
      <c r="J6" s="26" t="s">
        <v>109</v>
      </c>
    </row>
    <row r="7" spans="1:10" ht="18.399999999999999" customHeight="1" x14ac:dyDescent="0.25">
      <c r="A7" s="25" t="s">
        <v>96</v>
      </c>
      <c r="C7" s="30">
        <f>POWER(C6/100,0.5)*100</f>
        <v>88.317608663278463</v>
      </c>
      <c r="E7" s="30">
        <f>POWER(E6/100,0.5)*100</f>
        <v>89.442719099991592</v>
      </c>
      <c r="G7" s="30">
        <f>POWER(G6/100,0.5)*100</f>
        <v>89.442719099991592</v>
      </c>
      <c r="J7" s="64" t="s">
        <v>138</v>
      </c>
    </row>
    <row r="8" spans="1:10" ht="18.399999999999999" customHeight="1" x14ac:dyDescent="0.25">
      <c r="A8" s="25" t="s">
        <v>97</v>
      </c>
      <c r="C8" s="30">
        <f>POWER(C6/100,0.5)*100</f>
        <v>88.317608663278463</v>
      </c>
      <c r="E8" s="30">
        <f>POWER(E6/100,0.5)*100</f>
        <v>89.442719099991592</v>
      </c>
      <c r="G8" s="30">
        <f>POWER(G6/100,0.5)*100</f>
        <v>89.442719099991592</v>
      </c>
      <c r="H8" s="30"/>
      <c r="I8" s="31"/>
      <c r="J8" s="64"/>
    </row>
    <row r="9" spans="1:10" ht="75" x14ac:dyDescent="0.25">
      <c r="A9" s="25" t="s">
        <v>98</v>
      </c>
      <c r="B9" s="27">
        <v>0.01</v>
      </c>
      <c r="C9" s="27">
        <v>0.01</v>
      </c>
      <c r="E9" s="27">
        <v>0.01</v>
      </c>
      <c r="G9" s="30">
        <v>0.01</v>
      </c>
      <c r="H9" s="30"/>
      <c r="I9" s="31" t="s">
        <v>12</v>
      </c>
      <c r="J9" s="26" t="s">
        <v>139</v>
      </c>
    </row>
    <row r="10" spans="1:10" ht="18.399999999999999" customHeight="1" x14ac:dyDescent="0.25">
      <c r="A10" s="25" t="s">
        <v>99</v>
      </c>
      <c r="C10" s="27">
        <v>2</v>
      </c>
      <c r="G10" s="32"/>
      <c r="H10" s="32"/>
      <c r="I10" s="65" t="s">
        <v>34</v>
      </c>
      <c r="J10" s="64" t="s">
        <v>140</v>
      </c>
    </row>
    <row r="11" spans="1:10" ht="18.399999999999999" customHeight="1" x14ac:dyDescent="0.25">
      <c r="A11" s="25" t="s">
        <v>100</v>
      </c>
      <c r="C11" s="27">
        <v>1</v>
      </c>
      <c r="G11" s="32"/>
      <c r="H11" s="32"/>
      <c r="I11" s="65"/>
      <c r="J11" s="64"/>
    </row>
    <row r="12" spans="1:10" ht="90" x14ac:dyDescent="0.25">
      <c r="A12" s="25" t="s">
        <v>101</v>
      </c>
      <c r="C12" s="27">
        <f>[4]PHS!C16</f>
        <v>60</v>
      </c>
      <c r="E12" s="27">
        <v>60</v>
      </c>
      <c r="G12" s="30">
        <v>60</v>
      </c>
      <c r="H12" s="33"/>
      <c r="I12" s="31" t="s">
        <v>54</v>
      </c>
      <c r="J12" s="34" t="s">
        <v>110</v>
      </c>
    </row>
    <row r="13" spans="1:10" ht="60" x14ac:dyDescent="0.25">
      <c r="A13" s="25" t="s">
        <v>102</v>
      </c>
      <c r="C13" s="27">
        <v>5</v>
      </c>
      <c r="G13" s="32"/>
      <c r="H13" s="32"/>
      <c r="I13" s="31" t="s">
        <v>46</v>
      </c>
      <c r="J13" s="34" t="s">
        <v>111</v>
      </c>
    </row>
    <row r="14" spans="1:10" ht="45" x14ac:dyDescent="0.25">
      <c r="A14" s="25" t="s">
        <v>50</v>
      </c>
      <c r="C14" s="27">
        <v>33250</v>
      </c>
      <c r="G14" s="32"/>
      <c r="H14" s="32"/>
      <c r="I14" s="31" t="s">
        <v>47</v>
      </c>
      <c r="J14" s="26" t="s">
        <v>141</v>
      </c>
    </row>
    <row r="15" spans="1:10" ht="27" customHeight="1" x14ac:dyDescent="0.25">
      <c r="A15" s="25" t="s">
        <v>103</v>
      </c>
      <c r="C15" s="27">
        <v>120</v>
      </c>
      <c r="F15" s="29"/>
      <c r="G15" s="32"/>
      <c r="H15" s="29"/>
      <c r="I15" s="65" t="s">
        <v>71</v>
      </c>
      <c r="J15" s="64" t="s">
        <v>142</v>
      </c>
    </row>
    <row r="16" spans="1:10" ht="30" x14ac:dyDescent="0.25">
      <c r="A16" s="25" t="s">
        <v>104</v>
      </c>
      <c r="C16" s="27">
        <v>300</v>
      </c>
      <c r="G16" s="32"/>
      <c r="H16" s="32"/>
      <c r="I16" s="65"/>
      <c r="J16" s="64"/>
    </row>
    <row r="17" spans="1:10" ht="45" x14ac:dyDescent="0.25">
      <c r="A17" s="25" t="s">
        <v>153</v>
      </c>
      <c r="C17" s="35">
        <f>(C18*C3+C19*C4)/C3</f>
        <v>0.1277529411764706</v>
      </c>
      <c r="E17" s="35">
        <f>(E18*E3+E19*E4)/E3</f>
        <v>0.1277529411764706</v>
      </c>
      <c r="G17" s="35">
        <f>(G18*G3+G19*G4)/G3</f>
        <v>0.1277529411764706</v>
      </c>
      <c r="H17" s="35"/>
      <c r="I17" s="65" t="s">
        <v>12</v>
      </c>
      <c r="J17" s="26" t="s">
        <v>143</v>
      </c>
    </row>
    <row r="18" spans="1:10" ht="18.399999999999999" customHeight="1" x14ac:dyDescent="0.25">
      <c r="A18" s="25" t="s">
        <v>105</v>
      </c>
      <c r="B18" s="27">
        <v>2.3E-2</v>
      </c>
      <c r="C18" s="27">
        <f>B18</f>
        <v>2.3E-2</v>
      </c>
      <c r="D18" s="27">
        <f t="shared" ref="D18:E18" si="0">C18</f>
        <v>2.3E-2</v>
      </c>
      <c r="E18" s="27">
        <f t="shared" si="0"/>
        <v>2.3E-2</v>
      </c>
      <c r="G18" s="27">
        <f>E18</f>
        <v>2.3E-2</v>
      </c>
      <c r="H18" s="35"/>
      <c r="I18" s="65"/>
      <c r="J18" s="64" t="s">
        <v>144</v>
      </c>
    </row>
    <row r="19" spans="1:10" ht="18.399999999999999" customHeight="1" x14ac:dyDescent="0.25">
      <c r="A19" s="25" t="s">
        <v>106</v>
      </c>
      <c r="B19" s="27">
        <v>0.84</v>
      </c>
      <c r="C19" s="27">
        <v>0.84</v>
      </c>
      <c r="D19" s="27">
        <v>0.84</v>
      </c>
      <c r="E19" s="27">
        <v>0.84</v>
      </c>
      <c r="G19" s="27">
        <v>0.84</v>
      </c>
      <c r="H19" s="35"/>
      <c r="I19" s="65"/>
      <c r="J19" s="64"/>
    </row>
    <row r="20" spans="1:10" ht="18.399999999999999" customHeight="1" x14ac:dyDescent="0.25">
      <c r="A20" s="25" t="s">
        <v>107</v>
      </c>
      <c r="C20" s="27">
        <v>5.0999999999999996</v>
      </c>
      <c r="E20" s="27">
        <f>C20</f>
        <v>5.0999999999999996</v>
      </c>
      <c r="G20" s="27">
        <f>E20</f>
        <v>5.0999999999999996</v>
      </c>
      <c r="H20" s="32"/>
      <c r="I20" s="65" t="s">
        <v>64</v>
      </c>
      <c r="J20" s="64" t="s">
        <v>145</v>
      </c>
    </row>
    <row r="21" spans="1:10" ht="18.399999999999999" customHeight="1" x14ac:dyDescent="0.25">
      <c r="A21" s="25" t="s">
        <v>108</v>
      </c>
      <c r="B21" s="36"/>
      <c r="C21" s="27">
        <v>0.24199999999999999</v>
      </c>
      <c r="D21" s="36"/>
      <c r="E21" s="27">
        <f>C21</f>
        <v>0.24199999999999999</v>
      </c>
      <c r="F21" s="36"/>
      <c r="G21" s="27">
        <f>E21</f>
        <v>0.24199999999999999</v>
      </c>
      <c r="H21" s="36"/>
      <c r="I21" s="65"/>
      <c r="J21" s="64"/>
    </row>
    <row r="22" spans="1:10" ht="45" x14ac:dyDescent="0.25">
      <c r="A22" s="25" t="s">
        <v>91</v>
      </c>
      <c r="C22" s="35">
        <f>(C18*C3+C19*C4)/C4</f>
        <v>1.024433962264151</v>
      </c>
      <c r="E22" s="35">
        <f>(E18*E3+E19*E4)/E4</f>
        <v>1.024433962264151</v>
      </c>
      <c r="G22" s="35">
        <f>(G18*G3+G19*G4)/G4</f>
        <v>1.024433962264151</v>
      </c>
      <c r="H22" s="32"/>
      <c r="I22" s="31"/>
      <c r="J22" s="26" t="s">
        <v>143</v>
      </c>
    </row>
    <row r="23" spans="1:10" x14ac:dyDescent="0.25">
      <c r="G23" s="32"/>
      <c r="H23" s="32"/>
      <c r="I23" s="31"/>
      <c r="J23" s="31"/>
    </row>
    <row r="24" spans="1:10" x14ac:dyDescent="0.25">
      <c r="G24" s="32"/>
      <c r="H24" s="32"/>
      <c r="I24" s="31"/>
      <c r="J24" s="31"/>
    </row>
    <row r="25" spans="1:10" x14ac:dyDescent="0.25">
      <c r="G25" s="32"/>
      <c r="H25" s="32"/>
      <c r="I25" s="31"/>
      <c r="J25" s="31"/>
    </row>
    <row r="26" spans="1:10" s="26" customFormat="1" ht="15" x14ac:dyDescent="0.3">
      <c r="A26" s="15" t="s">
        <v>114</v>
      </c>
      <c r="B26" s="13" t="s">
        <v>33</v>
      </c>
      <c r="G26" s="37"/>
      <c r="H26" s="37"/>
    </row>
    <row r="27" spans="1:10" s="26" customFormat="1" ht="15" x14ac:dyDescent="0.3">
      <c r="A27" s="15" t="s">
        <v>115</v>
      </c>
      <c r="B27" s="14" t="s">
        <v>86</v>
      </c>
      <c r="G27" s="38"/>
      <c r="H27" s="38"/>
    </row>
    <row r="28" spans="1:10" s="26" customFormat="1" ht="15" x14ac:dyDescent="0.3">
      <c r="A28" s="15" t="s">
        <v>116</v>
      </c>
      <c r="B28" s="14" t="s">
        <v>31</v>
      </c>
    </row>
    <row r="29" spans="1:10" s="26" customFormat="1" ht="15" x14ac:dyDescent="0.3">
      <c r="A29" s="15" t="s">
        <v>117</v>
      </c>
      <c r="B29" s="14" t="s">
        <v>87</v>
      </c>
    </row>
    <row r="30" spans="1:10" s="26" customFormat="1" ht="15" x14ac:dyDescent="0.3">
      <c r="A30" s="15" t="s">
        <v>118</v>
      </c>
      <c r="B30" s="14" t="s">
        <v>88</v>
      </c>
    </row>
    <row r="31" spans="1:10" s="26" customFormat="1" ht="15" x14ac:dyDescent="0.3">
      <c r="A31" s="15" t="s">
        <v>119</v>
      </c>
      <c r="B31" s="14" t="s">
        <v>89</v>
      </c>
    </row>
    <row r="32" spans="1:10" s="26" customFormat="1" ht="15" x14ac:dyDescent="0.3">
      <c r="A32" s="15" t="s">
        <v>120</v>
      </c>
      <c r="B32" s="14" t="s">
        <v>90</v>
      </c>
    </row>
    <row r="33" spans="1:2" s="26" customFormat="1" ht="15" x14ac:dyDescent="0.3">
      <c r="A33" s="15" t="s">
        <v>121</v>
      </c>
      <c r="B33" s="14" t="s">
        <v>72</v>
      </c>
    </row>
    <row r="34" spans="1:2" s="26" customFormat="1" ht="15" x14ac:dyDescent="0.3">
      <c r="A34" s="15" t="s">
        <v>122</v>
      </c>
      <c r="B34" s="14" t="s">
        <v>55</v>
      </c>
    </row>
    <row r="35" spans="1:2" s="26" customFormat="1" ht="15" x14ac:dyDescent="0.3">
      <c r="A35" s="15" t="s">
        <v>123</v>
      </c>
      <c r="B35" s="14" t="s">
        <v>82</v>
      </c>
    </row>
  </sheetData>
  <mergeCells count="11">
    <mergeCell ref="J3:J5"/>
    <mergeCell ref="J10:J11"/>
    <mergeCell ref="I15:I16"/>
    <mergeCell ref="J15:J16"/>
    <mergeCell ref="I3:I5"/>
    <mergeCell ref="J7:J8"/>
    <mergeCell ref="J18:J19"/>
    <mergeCell ref="J20:J21"/>
    <mergeCell ref="I17:I19"/>
    <mergeCell ref="I20:I21"/>
    <mergeCell ref="I10:I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7"/>
  <sheetViews>
    <sheetView tabSelected="1" topLeftCell="A13" workbookViewId="0">
      <selection activeCell="B23" sqref="B23:J23"/>
    </sheetView>
  </sheetViews>
  <sheetFormatPr baseColWidth="10" defaultColWidth="11.42578125" defaultRowHeight="18" x14ac:dyDescent="0.25"/>
  <cols>
    <col min="1" max="1" width="47.5703125" style="59" customWidth="1"/>
    <col min="2" max="2" width="9.7109375" style="42" customWidth="1"/>
    <col min="3" max="9" width="9.5703125" style="42" customWidth="1"/>
    <col min="10" max="10" width="11.42578125" style="42"/>
    <col min="11" max="17" width="9.5703125" style="42" customWidth="1"/>
    <col min="18" max="18" width="9.5703125" style="42" hidden="1" customWidth="1"/>
    <col min="19" max="19" width="11.42578125" style="42" hidden="1" customWidth="1"/>
    <col min="20" max="20" width="11.85546875" style="42" hidden="1" customWidth="1"/>
    <col min="21" max="22" width="12.28515625" style="42" customWidth="1"/>
    <col min="23" max="16384" width="11.42578125" style="42"/>
  </cols>
  <sheetData>
    <row r="1" spans="1:22" x14ac:dyDescent="0.25">
      <c r="A1" s="39"/>
      <c r="B1" s="40"/>
      <c r="C1" s="40"/>
      <c r="D1" s="40"/>
      <c r="E1" s="40"/>
      <c r="F1" s="72" t="s">
        <v>59</v>
      </c>
      <c r="G1" s="72"/>
      <c r="H1" s="72" t="s">
        <v>60</v>
      </c>
      <c r="I1" s="72"/>
      <c r="J1" s="40"/>
      <c r="K1" s="72" t="s">
        <v>61</v>
      </c>
      <c r="L1" s="72"/>
      <c r="M1" s="72" t="s">
        <v>62</v>
      </c>
      <c r="N1" s="72"/>
      <c r="O1" s="72" t="s">
        <v>63</v>
      </c>
      <c r="P1" s="72"/>
      <c r="Q1" s="40"/>
      <c r="R1" s="41"/>
      <c r="S1" s="41"/>
      <c r="T1" s="41"/>
      <c r="U1" s="72" t="s">
        <v>81</v>
      </c>
      <c r="V1" s="72"/>
    </row>
    <row r="2" spans="1:22" x14ac:dyDescent="0.25">
      <c r="A2" s="43" t="s">
        <v>48</v>
      </c>
      <c r="B2" s="44" t="s">
        <v>73</v>
      </c>
      <c r="C2" s="44">
        <v>2020</v>
      </c>
      <c r="D2" s="44">
        <v>2030</v>
      </c>
      <c r="E2" s="44">
        <v>2050</v>
      </c>
      <c r="F2" s="6" t="s">
        <v>5</v>
      </c>
      <c r="G2" s="45" t="s">
        <v>6</v>
      </c>
      <c r="H2" s="45" t="s">
        <v>5</v>
      </c>
      <c r="I2" s="45" t="s">
        <v>6</v>
      </c>
      <c r="J2" s="6" t="s">
        <v>49</v>
      </c>
      <c r="K2" s="45" t="s">
        <v>5</v>
      </c>
      <c r="L2" s="45" t="s">
        <v>6</v>
      </c>
      <c r="M2" s="45" t="s">
        <v>5</v>
      </c>
      <c r="N2" s="45" t="s">
        <v>6</v>
      </c>
      <c r="O2" s="45" t="s">
        <v>5</v>
      </c>
      <c r="P2" s="45" t="s">
        <v>6</v>
      </c>
      <c r="Q2" s="45"/>
      <c r="R2" s="46"/>
      <c r="S2" s="47"/>
      <c r="T2" s="47"/>
      <c r="U2" s="66" t="s">
        <v>134</v>
      </c>
      <c r="V2" s="67"/>
    </row>
    <row r="3" spans="1:22" ht="22.5" customHeight="1" x14ac:dyDescent="0.25">
      <c r="A3" s="43" t="s">
        <v>92</v>
      </c>
      <c r="B3" s="44" t="s">
        <v>74</v>
      </c>
      <c r="C3" s="45">
        <v>1600</v>
      </c>
      <c r="D3" s="45">
        <v>1600</v>
      </c>
      <c r="E3" s="45">
        <v>1600</v>
      </c>
      <c r="F3" s="45">
        <v>400</v>
      </c>
      <c r="G3" s="45">
        <v>8000</v>
      </c>
      <c r="H3" s="45">
        <v>400</v>
      </c>
      <c r="I3" s="45">
        <v>8000</v>
      </c>
      <c r="J3" s="73" t="s">
        <v>83</v>
      </c>
      <c r="K3" s="48">
        <f>(F3-$C$3)/$C$3</f>
        <v>-0.75</v>
      </c>
      <c r="L3" s="48">
        <f>(G3-$C$3)/$C$3</f>
        <v>4</v>
      </c>
      <c r="M3" s="48">
        <f t="shared" ref="M3:N7" si="0">K3</f>
        <v>-0.75</v>
      </c>
      <c r="N3" s="48">
        <f t="shared" si="0"/>
        <v>4</v>
      </c>
      <c r="O3" s="49">
        <f>(H3-$E$3)/$E$3</f>
        <v>-0.75</v>
      </c>
      <c r="P3" s="49">
        <f>(I3-$E$3)/$E$3</f>
        <v>4</v>
      </c>
      <c r="Q3" s="45"/>
      <c r="R3" s="46"/>
      <c r="S3" s="47"/>
      <c r="T3" s="47"/>
      <c r="U3" s="68"/>
      <c r="V3" s="69"/>
    </row>
    <row r="4" spans="1:22" ht="22.5" customHeight="1" x14ac:dyDescent="0.25">
      <c r="A4" s="43" t="s">
        <v>93</v>
      </c>
      <c r="B4" s="44" t="s">
        <v>75</v>
      </c>
      <c r="C4" s="45">
        <v>200</v>
      </c>
      <c r="D4" s="45">
        <v>200</v>
      </c>
      <c r="E4" s="45">
        <v>200</v>
      </c>
      <c r="F4" s="45">
        <v>50</v>
      </c>
      <c r="G4" s="45">
        <v>1000</v>
      </c>
      <c r="H4" s="45">
        <v>50</v>
      </c>
      <c r="I4" s="45">
        <v>1000</v>
      </c>
      <c r="J4" s="73"/>
      <c r="K4" s="48">
        <f>(F4-$C$4)/$C$4</f>
        <v>-0.75</v>
      </c>
      <c r="L4" s="48">
        <f>(G4-$C$4)/$C$4</f>
        <v>4</v>
      </c>
      <c r="M4" s="48">
        <f t="shared" si="0"/>
        <v>-0.75</v>
      </c>
      <c r="N4" s="48">
        <f t="shared" si="0"/>
        <v>4</v>
      </c>
      <c r="O4" s="48">
        <f>(H4-$E$4)/$E$4</f>
        <v>-0.75</v>
      </c>
      <c r="P4" s="48">
        <f>(I4-E4)/E4</f>
        <v>4</v>
      </c>
      <c r="Q4" s="45"/>
      <c r="R4" s="45"/>
      <c r="S4" s="45"/>
      <c r="T4" s="45"/>
      <c r="U4" s="68"/>
      <c r="V4" s="69"/>
    </row>
    <row r="5" spans="1:22" ht="22.5" customHeight="1" x14ac:dyDescent="0.25">
      <c r="A5" s="43" t="s">
        <v>124</v>
      </c>
      <c r="B5" s="44" t="s">
        <v>79</v>
      </c>
      <c r="C5" s="45">
        <v>200</v>
      </c>
      <c r="D5" s="45">
        <v>200</v>
      </c>
      <c r="E5" s="45">
        <v>200</v>
      </c>
      <c r="F5" s="45">
        <v>50</v>
      </c>
      <c r="G5" s="45">
        <v>500</v>
      </c>
      <c r="H5" s="45">
        <v>50</v>
      </c>
      <c r="I5" s="45">
        <v>500</v>
      </c>
      <c r="J5" s="73"/>
      <c r="K5" s="48">
        <f>(F5-C5)/C5</f>
        <v>-0.75</v>
      </c>
      <c r="L5" s="48">
        <f>(G5-C5)/C5</f>
        <v>1.5</v>
      </c>
      <c r="M5" s="48">
        <f t="shared" si="0"/>
        <v>-0.75</v>
      </c>
      <c r="N5" s="48">
        <f t="shared" si="0"/>
        <v>1.5</v>
      </c>
      <c r="O5" s="48">
        <f>(H5-E5)/E5</f>
        <v>-0.75</v>
      </c>
      <c r="P5" s="48">
        <f>(I5-E5)/E5</f>
        <v>1.5</v>
      </c>
      <c r="Q5" s="45"/>
      <c r="R5" s="45"/>
      <c r="S5" s="45"/>
      <c r="T5" s="45"/>
      <c r="U5" s="68"/>
      <c r="V5" s="69"/>
    </row>
    <row r="6" spans="1:22" ht="22.5" customHeight="1" x14ac:dyDescent="0.25">
      <c r="A6" s="43" t="s">
        <v>95</v>
      </c>
      <c r="B6" s="44" t="s">
        <v>76</v>
      </c>
      <c r="C6" s="45">
        <v>80</v>
      </c>
      <c r="D6" s="45">
        <v>80</v>
      </c>
      <c r="E6" s="45">
        <v>80</v>
      </c>
      <c r="F6" s="45">
        <v>70</v>
      </c>
      <c r="G6" s="45">
        <v>84</v>
      </c>
      <c r="H6" s="45">
        <v>70</v>
      </c>
      <c r="I6" s="45">
        <v>84</v>
      </c>
      <c r="J6" s="73"/>
      <c r="K6" s="48">
        <f>(F6-C6)/C6</f>
        <v>-0.125</v>
      </c>
      <c r="L6" s="48">
        <f>(G6-C6)/C6</f>
        <v>0.05</v>
      </c>
      <c r="M6" s="48">
        <f t="shared" si="0"/>
        <v>-0.125</v>
      </c>
      <c r="N6" s="48">
        <f t="shared" si="0"/>
        <v>0.05</v>
      </c>
      <c r="O6" s="48">
        <f>(H6-E6)/E6</f>
        <v>-0.125</v>
      </c>
      <c r="P6" s="48">
        <f>(I6-E6)/E6</f>
        <v>0.05</v>
      </c>
      <c r="Q6" s="45"/>
      <c r="R6" s="46" t="s">
        <v>67</v>
      </c>
      <c r="S6" s="46" t="s">
        <v>68</v>
      </c>
      <c r="T6" s="46" t="s">
        <v>69</v>
      </c>
      <c r="U6" s="68"/>
      <c r="V6" s="69"/>
    </row>
    <row r="7" spans="1:22" ht="22.5" customHeight="1" x14ac:dyDescent="0.25">
      <c r="A7" s="43" t="s">
        <v>98</v>
      </c>
      <c r="B7" s="44" t="s">
        <v>77</v>
      </c>
      <c r="C7" s="45">
        <v>1</v>
      </c>
      <c r="D7" s="45">
        <v>1</v>
      </c>
      <c r="E7" s="45">
        <v>1</v>
      </c>
      <c r="F7" s="45">
        <v>0.1</v>
      </c>
      <c r="G7" s="45">
        <v>2</v>
      </c>
      <c r="H7" s="45">
        <v>0.1</v>
      </c>
      <c r="I7" s="45">
        <v>2</v>
      </c>
      <c r="J7" s="73"/>
      <c r="K7" s="48">
        <f>(F7-C7)/C7</f>
        <v>-0.9</v>
      </c>
      <c r="L7" s="48">
        <f>(G7-C7)/C7</f>
        <v>1</v>
      </c>
      <c r="M7" s="48">
        <f t="shared" si="0"/>
        <v>-0.9</v>
      </c>
      <c r="N7" s="48">
        <f t="shared" si="0"/>
        <v>1</v>
      </c>
      <c r="O7" s="48">
        <f>(H7-E7)/E7</f>
        <v>-0.9</v>
      </c>
      <c r="P7" s="48">
        <f>(I7-E7)/E7</f>
        <v>1</v>
      </c>
      <c r="Q7" s="45"/>
      <c r="R7" s="46">
        <v>2020</v>
      </c>
      <c r="S7" s="50">
        <f>K8</f>
        <v>-0.75</v>
      </c>
      <c r="T7" s="47">
        <f>L8</f>
        <v>0</v>
      </c>
      <c r="U7" s="68"/>
      <c r="V7" s="69"/>
    </row>
    <row r="8" spans="1:22" ht="22.5" customHeight="1" x14ac:dyDescent="0.25">
      <c r="A8" s="43" t="s">
        <v>125</v>
      </c>
      <c r="B8" s="44" t="s">
        <v>78</v>
      </c>
      <c r="C8" s="45">
        <v>240</v>
      </c>
      <c r="D8" s="45">
        <v>60</v>
      </c>
      <c r="E8" s="45">
        <v>60</v>
      </c>
      <c r="F8" s="45">
        <v>60</v>
      </c>
      <c r="G8" s="45">
        <v>240</v>
      </c>
      <c r="H8" s="45">
        <v>60</v>
      </c>
      <c r="I8" s="45">
        <v>240</v>
      </c>
      <c r="J8" s="73"/>
      <c r="K8" s="48">
        <f>(F8-C8)/C8</f>
        <v>-0.75</v>
      </c>
      <c r="L8" s="48">
        <f>(G8-C8)/C8</f>
        <v>0</v>
      </c>
      <c r="M8" s="45">
        <f>(0.025*D2)-51.25</f>
        <v>-0.5</v>
      </c>
      <c r="N8" s="45">
        <f>(0.1*D2)-202</f>
        <v>1</v>
      </c>
      <c r="O8" s="48">
        <f>(H8-E8)/E8</f>
        <v>0</v>
      </c>
      <c r="P8" s="48">
        <f>(I8-E8)/E8</f>
        <v>3</v>
      </c>
      <c r="Q8" s="45"/>
      <c r="R8" s="46">
        <v>2050</v>
      </c>
      <c r="S8" s="50">
        <f>O8</f>
        <v>0</v>
      </c>
      <c r="T8" s="47">
        <f>P8</f>
        <v>3</v>
      </c>
      <c r="U8" s="70"/>
      <c r="V8" s="71"/>
    </row>
    <row r="9" spans="1:22" x14ac:dyDescent="0.25">
      <c r="A9" s="25"/>
      <c r="B9" s="51"/>
    </row>
    <row r="10" spans="1:22" x14ac:dyDescent="0.25">
      <c r="A10" s="25"/>
      <c r="B10" s="51"/>
    </row>
    <row r="11" spans="1:22" x14ac:dyDescent="0.25">
      <c r="A11" s="43"/>
      <c r="B11" s="74" t="s">
        <v>81</v>
      </c>
      <c r="C11" s="75"/>
      <c r="D11" s="75"/>
      <c r="E11" s="75"/>
      <c r="F11" s="75"/>
      <c r="G11" s="75"/>
      <c r="H11" s="75"/>
      <c r="I11" s="75"/>
      <c r="J11" s="76"/>
      <c r="O11" s="52"/>
      <c r="P11" s="52"/>
    </row>
    <row r="12" spans="1:22" ht="31.5" customHeight="1" x14ac:dyDescent="0.25">
      <c r="A12" s="43" t="s">
        <v>135</v>
      </c>
      <c r="B12" s="77" t="s">
        <v>146</v>
      </c>
      <c r="C12" s="77"/>
      <c r="D12" s="77"/>
      <c r="E12" s="77"/>
      <c r="F12" s="77"/>
      <c r="G12" s="77"/>
      <c r="H12" s="77"/>
      <c r="I12" s="77"/>
      <c r="J12" s="77"/>
      <c r="K12" s="54"/>
      <c r="L12" s="54"/>
      <c r="M12" s="54"/>
      <c r="N12" s="54"/>
      <c r="O12" s="55"/>
      <c r="P12" s="55"/>
    </row>
    <row r="13" spans="1:22" ht="30.75" customHeight="1" x14ac:dyDescent="0.25">
      <c r="A13" s="56" t="s">
        <v>136</v>
      </c>
      <c r="B13" s="77"/>
      <c r="C13" s="77"/>
      <c r="D13" s="77"/>
      <c r="E13" s="77"/>
      <c r="F13" s="77"/>
      <c r="G13" s="77"/>
      <c r="H13" s="77"/>
      <c r="I13" s="77"/>
      <c r="J13" s="77"/>
      <c r="K13" s="54"/>
      <c r="L13" s="54"/>
      <c r="M13" s="54"/>
      <c r="N13" s="54"/>
      <c r="O13" s="55"/>
      <c r="P13" s="55"/>
    </row>
    <row r="14" spans="1:22" ht="27" customHeight="1" x14ac:dyDescent="0.25">
      <c r="A14" s="43" t="s">
        <v>126</v>
      </c>
      <c r="B14" s="66" t="s">
        <v>147</v>
      </c>
      <c r="C14" s="78"/>
      <c r="D14" s="78"/>
      <c r="E14" s="78"/>
      <c r="F14" s="78"/>
      <c r="G14" s="78"/>
      <c r="H14" s="78"/>
      <c r="I14" s="78"/>
      <c r="J14" s="67"/>
      <c r="K14" s="57"/>
      <c r="L14" s="58"/>
      <c r="M14" s="58"/>
      <c r="N14" s="58"/>
      <c r="O14" s="55"/>
      <c r="P14" s="55"/>
    </row>
    <row r="15" spans="1:22" ht="28.5" customHeight="1" x14ac:dyDescent="0.25">
      <c r="A15" s="43" t="s">
        <v>127</v>
      </c>
      <c r="B15" s="70"/>
      <c r="C15" s="79"/>
      <c r="D15" s="79"/>
      <c r="E15" s="79"/>
      <c r="F15" s="79"/>
      <c r="G15" s="79"/>
      <c r="H15" s="79"/>
      <c r="I15" s="79"/>
      <c r="J15" s="71"/>
      <c r="K15" s="58"/>
      <c r="L15" s="58"/>
      <c r="M15" s="58"/>
      <c r="N15" s="58"/>
      <c r="O15" s="55"/>
      <c r="P15" s="55"/>
    </row>
    <row r="16" spans="1:22" ht="45" customHeight="1" x14ac:dyDescent="0.25">
      <c r="A16" s="43" t="s">
        <v>128</v>
      </c>
      <c r="B16" s="80" t="s">
        <v>148</v>
      </c>
      <c r="C16" s="81"/>
      <c r="D16" s="81"/>
      <c r="E16" s="81"/>
      <c r="F16" s="81"/>
      <c r="G16" s="81"/>
      <c r="H16" s="81"/>
      <c r="I16" s="81"/>
      <c r="J16" s="82"/>
      <c r="K16" s="58"/>
      <c r="L16" s="58"/>
      <c r="M16" s="58"/>
      <c r="N16" s="58"/>
      <c r="O16" s="55"/>
      <c r="P16" s="55"/>
    </row>
    <row r="17" spans="1:16" ht="35.25" customHeight="1" x14ac:dyDescent="0.25">
      <c r="A17" s="43" t="s">
        <v>101</v>
      </c>
      <c r="B17" s="80" t="s">
        <v>149</v>
      </c>
      <c r="C17" s="81"/>
      <c r="D17" s="81"/>
      <c r="E17" s="81"/>
      <c r="F17" s="81"/>
      <c r="G17" s="81"/>
      <c r="H17" s="81"/>
      <c r="I17" s="81"/>
      <c r="J17" s="82"/>
      <c r="K17" s="58"/>
      <c r="L17" s="58"/>
      <c r="M17" s="58"/>
      <c r="N17" s="58"/>
      <c r="O17" s="55"/>
      <c r="P17" s="55"/>
    </row>
    <row r="18" spans="1:16" ht="34.5" customHeight="1" x14ac:dyDescent="0.25">
      <c r="A18" s="43" t="s">
        <v>129</v>
      </c>
      <c r="B18" s="80" t="s">
        <v>143</v>
      </c>
      <c r="C18" s="81"/>
      <c r="D18" s="81"/>
      <c r="E18" s="81"/>
      <c r="F18" s="81"/>
      <c r="G18" s="81"/>
      <c r="H18" s="81"/>
      <c r="I18" s="81"/>
      <c r="J18" s="82"/>
      <c r="K18" s="57"/>
      <c r="L18" s="58"/>
      <c r="M18" s="58"/>
      <c r="N18" s="58"/>
      <c r="O18" s="55"/>
      <c r="P18" s="55"/>
    </row>
    <row r="19" spans="1:16" x14ac:dyDescent="0.25">
      <c r="A19" s="43" t="s">
        <v>130</v>
      </c>
      <c r="B19" s="66" t="s">
        <v>150</v>
      </c>
      <c r="C19" s="78"/>
      <c r="D19" s="78"/>
      <c r="E19" s="78"/>
      <c r="F19" s="78"/>
      <c r="G19" s="78"/>
      <c r="H19" s="78"/>
      <c r="I19" s="78"/>
      <c r="J19" s="67"/>
      <c r="K19" s="58"/>
      <c r="L19" s="58"/>
      <c r="M19" s="58"/>
      <c r="N19" s="58"/>
      <c r="O19" s="55"/>
      <c r="P19" s="55"/>
    </row>
    <row r="20" spans="1:16" x14ac:dyDescent="0.25">
      <c r="A20" s="43" t="s">
        <v>131</v>
      </c>
      <c r="B20" s="70"/>
      <c r="C20" s="79"/>
      <c r="D20" s="79"/>
      <c r="E20" s="79"/>
      <c r="F20" s="79"/>
      <c r="G20" s="79"/>
      <c r="H20" s="79"/>
      <c r="I20" s="79"/>
      <c r="J20" s="71"/>
      <c r="K20" s="58"/>
      <c r="L20" s="58"/>
      <c r="M20" s="58"/>
      <c r="N20" s="58"/>
      <c r="O20" s="55"/>
      <c r="P20" s="55"/>
    </row>
    <row r="21" spans="1:16" x14ac:dyDescent="0.25">
      <c r="A21" s="43" t="s">
        <v>107</v>
      </c>
      <c r="B21" s="66" t="s">
        <v>151</v>
      </c>
      <c r="C21" s="78"/>
      <c r="D21" s="78"/>
      <c r="E21" s="78"/>
      <c r="F21" s="78"/>
      <c r="G21" s="78"/>
      <c r="H21" s="78"/>
      <c r="I21" s="78"/>
      <c r="J21" s="67"/>
      <c r="K21" s="58"/>
      <c r="L21" s="58"/>
      <c r="M21" s="58"/>
      <c r="N21" s="58"/>
      <c r="O21" s="55"/>
      <c r="P21" s="55"/>
    </row>
    <row r="22" spans="1:16" x14ac:dyDescent="0.25">
      <c r="A22" s="43" t="s">
        <v>132</v>
      </c>
      <c r="B22" s="70"/>
      <c r="C22" s="79"/>
      <c r="D22" s="79"/>
      <c r="E22" s="79"/>
      <c r="F22" s="79"/>
      <c r="G22" s="79"/>
      <c r="H22" s="79"/>
      <c r="I22" s="79"/>
      <c r="J22" s="71"/>
      <c r="K22" s="57"/>
      <c r="L22" s="57"/>
      <c r="M22" s="57"/>
      <c r="N22" s="57"/>
      <c r="O22" s="55"/>
      <c r="P22" s="55"/>
    </row>
    <row r="23" spans="1:16" ht="37.5" customHeight="1" x14ac:dyDescent="0.25">
      <c r="A23" s="43" t="s">
        <v>133</v>
      </c>
      <c r="B23" s="80" t="s">
        <v>143</v>
      </c>
      <c r="C23" s="81"/>
      <c r="D23" s="81"/>
      <c r="E23" s="81"/>
      <c r="F23" s="81"/>
      <c r="G23" s="81"/>
      <c r="H23" s="81"/>
      <c r="I23" s="81"/>
      <c r="J23" s="82"/>
      <c r="K23" s="57"/>
      <c r="L23" s="57"/>
      <c r="M23" s="57"/>
      <c r="N23" s="57"/>
      <c r="O23" s="55"/>
      <c r="P23" s="55"/>
    </row>
    <row r="24" spans="1:16" ht="48.75" customHeight="1" x14ac:dyDescent="0.25">
      <c r="A24" s="43" t="s">
        <v>80</v>
      </c>
      <c r="B24" s="77" t="s">
        <v>152</v>
      </c>
      <c r="C24" s="77"/>
      <c r="D24" s="77"/>
      <c r="E24" s="77"/>
      <c r="F24" s="77"/>
      <c r="G24" s="77"/>
      <c r="H24" s="77"/>
      <c r="I24" s="77"/>
      <c r="J24" s="77"/>
      <c r="K24" s="57"/>
      <c r="L24" s="57"/>
      <c r="M24" s="57"/>
      <c r="N24" s="57"/>
      <c r="O24" s="55"/>
      <c r="P24" s="55"/>
    </row>
    <row r="25" spans="1:16" x14ac:dyDescent="0.25">
      <c r="A25" s="25"/>
      <c r="B25" s="51"/>
    </row>
    <row r="26" spans="1:16" x14ac:dyDescent="0.25">
      <c r="A26" s="25"/>
      <c r="B26" s="51"/>
    </row>
    <row r="27" spans="1:16" x14ac:dyDescent="0.25">
      <c r="A27" s="25"/>
      <c r="B27" s="51"/>
    </row>
    <row r="28" spans="1:16" x14ac:dyDescent="0.25">
      <c r="A28" s="25"/>
      <c r="B28" s="51"/>
    </row>
    <row r="29" spans="1:16" x14ac:dyDescent="0.25">
      <c r="A29" s="25"/>
      <c r="B29" s="51"/>
    </row>
    <row r="30" spans="1:16" x14ac:dyDescent="0.25">
      <c r="A30" s="25"/>
      <c r="B30" s="51"/>
    </row>
    <row r="31" spans="1:16" x14ac:dyDescent="0.25">
      <c r="A31" s="25"/>
      <c r="B31" s="51"/>
    </row>
    <row r="32" spans="1:16" x14ac:dyDescent="0.25">
      <c r="A32" s="25"/>
      <c r="B32" s="51"/>
    </row>
    <row r="33" spans="1:2" x14ac:dyDescent="0.25">
      <c r="A33" s="25"/>
      <c r="B33" s="51"/>
    </row>
    <row r="34" spans="1:2" x14ac:dyDescent="0.25">
      <c r="A34" s="25"/>
      <c r="B34" s="51"/>
    </row>
    <row r="35" spans="1:2" x14ac:dyDescent="0.25">
      <c r="A35" s="25"/>
      <c r="B35" s="51"/>
    </row>
    <row r="36" spans="1:2" x14ac:dyDescent="0.25">
      <c r="A36" s="25"/>
      <c r="B36" s="51"/>
    </row>
    <row r="37" spans="1:2" x14ac:dyDescent="0.25">
      <c r="A37" s="25"/>
      <c r="B37" s="51"/>
    </row>
  </sheetData>
  <mergeCells count="18">
    <mergeCell ref="B12:J13"/>
    <mergeCell ref="B11:J11"/>
    <mergeCell ref="B14:J15"/>
    <mergeCell ref="U2:V8"/>
    <mergeCell ref="U1:V1"/>
    <mergeCell ref="J3:J8"/>
    <mergeCell ref="F1:G1"/>
    <mergeCell ref="H1:I1"/>
    <mergeCell ref="K1:L1"/>
    <mergeCell ref="M1:N1"/>
    <mergeCell ref="O1:P1"/>
    <mergeCell ref="B24:J24"/>
    <mergeCell ref="B16:J16"/>
    <mergeCell ref="B17:J17"/>
    <mergeCell ref="B18:J18"/>
    <mergeCell ref="B19:J20"/>
    <mergeCell ref="B21:J22"/>
    <mergeCell ref="B23:J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2</vt:i4>
      </vt:variant>
    </vt:vector>
  </HeadingPairs>
  <TitlesOfParts>
    <vt:vector size="5" baseType="lpstr">
      <vt:lpstr>PHS</vt:lpstr>
      <vt:lpstr>Data</vt:lpstr>
      <vt:lpstr>Uncertanties</vt:lpstr>
      <vt:lpstr>08UIFD_L</vt:lpstr>
      <vt:lpstr>08UIFD_U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Ulises</cp:lastModifiedBy>
  <cp:lastPrinted>2020-05-19T15:07:00Z</cp:lastPrinted>
  <dcterms:created xsi:type="dcterms:W3CDTF">2020-01-15T17:15:31Z</dcterms:created>
  <dcterms:modified xsi:type="dcterms:W3CDTF">2020-08-21T22:27:12Z</dcterms:modified>
</cp:coreProperties>
</file>