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7F909FA4-8D57-43D1-A20E-DAD307909512}" xr6:coauthVersionLast="45" xr6:coauthVersionMax="45" xr10:uidLastSave="{00000000-0000-0000-0000-000000000000}"/>
  <bookViews>
    <workbookView xWindow="-120" yWindow="-120" windowWidth="29040" windowHeight="15840" activeTab="2" xr2:uid="{00000000-000D-0000-FFFF-FFFF00000000}"/>
  </bookViews>
  <sheets>
    <sheet name="PHS" sheetId="4" r:id="rId1"/>
    <sheet name="Data" sheetId="1" r:id="rId2"/>
    <sheet name="Uncertanties" sheetId="6" r:id="rId3"/>
    <sheet name="08UIFD_L" sheetId="7" r:id="rId4"/>
    <sheet name="08UIFD_U" sheetId="8" r:id="rId5"/>
    <sheet name="Hoja1" sheetId="9" r:id="rId6"/>
  </sheets>
  <externalReferences>
    <externalReference r:id="rId7"/>
    <externalReference r:id="rId8"/>
    <externalReference r:id="rId9"/>
    <externalReference r:id="rId10"/>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 i="6" l="1"/>
  <c r="U8" i="6"/>
  <c r="R8" i="6"/>
  <c r="Q8" i="6"/>
  <c r="P8" i="6"/>
  <c r="O8" i="6"/>
  <c r="N8" i="6"/>
  <c r="M8" i="6"/>
  <c r="V7" i="6"/>
  <c r="U7" i="6"/>
  <c r="R7" i="6"/>
  <c r="Q7" i="6"/>
  <c r="P7" i="6"/>
  <c r="O7" i="6"/>
  <c r="N7" i="6"/>
  <c r="M7" i="6"/>
  <c r="R6" i="6"/>
  <c r="Q6" i="6"/>
  <c r="P6" i="6"/>
  <c r="O6" i="6"/>
  <c r="N6" i="6"/>
  <c r="M6" i="6"/>
  <c r="R5" i="6"/>
  <c r="Q5" i="6"/>
  <c r="P5" i="6"/>
  <c r="O5" i="6"/>
  <c r="N5" i="6"/>
  <c r="M5" i="6"/>
  <c r="R4" i="6"/>
  <c r="Q4" i="6"/>
  <c r="P4" i="6"/>
  <c r="O4" i="6"/>
  <c r="N4" i="6"/>
  <c r="M4" i="6"/>
  <c r="R3" i="6"/>
  <c r="Q3" i="6"/>
  <c r="P3" i="6"/>
  <c r="O3" i="6"/>
  <c r="N3" i="6"/>
  <c r="M3" i="6"/>
  <c r="I22" i="1"/>
  <c r="G22" i="1"/>
  <c r="I21" i="1"/>
  <c r="G21" i="1"/>
  <c r="I20" i="1"/>
  <c r="G20" i="1"/>
  <c r="I18" i="1"/>
  <c r="G18" i="1"/>
  <c r="F18" i="1"/>
  <c r="E18" i="1"/>
  <c r="I17" i="1"/>
  <c r="G17" i="1"/>
  <c r="E12" i="1"/>
  <c r="I8" i="1"/>
  <c r="G8" i="1"/>
  <c r="I7" i="1"/>
  <c r="G7" i="1"/>
  <c r="E6" i="1"/>
  <c r="E7" i="1" s="1"/>
  <c r="E5" i="1"/>
  <c r="E4" i="1"/>
  <c r="E3" i="1"/>
  <c r="E22" i="1" s="1"/>
  <c r="J31" i="4"/>
  <c r="I31" i="4"/>
  <c r="H31" i="4"/>
  <c r="G31" i="4"/>
  <c r="F31" i="4"/>
  <c r="E31" i="4"/>
  <c r="D31" i="4"/>
  <c r="J28" i="4"/>
  <c r="I28" i="4"/>
  <c r="J24" i="4"/>
  <c r="I24" i="4"/>
  <c r="H24" i="4"/>
  <c r="G24" i="4"/>
  <c r="F24" i="4"/>
  <c r="E24" i="4"/>
  <c r="D24" i="4"/>
  <c r="J19" i="4"/>
  <c r="I19" i="4"/>
  <c r="G18" i="4"/>
  <c r="H18" i="4" s="1"/>
  <c r="I18" i="4" s="1"/>
  <c r="J18" i="4" s="1"/>
  <c r="G17" i="4"/>
  <c r="H17" i="4" s="1"/>
  <c r="I17" i="4" s="1"/>
  <c r="J17" i="4" s="1"/>
  <c r="G16" i="4"/>
  <c r="H16" i="4" s="1"/>
  <c r="I16" i="4" s="1"/>
  <c r="J16" i="4" s="1"/>
  <c r="J15" i="4"/>
  <c r="I15" i="4"/>
  <c r="H13" i="4"/>
  <c r="J13" i="4" s="1"/>
  <c r="G13" i="4"/>
  <c r="I13" i="4" s="1"/>
  <c r="D12" i="4"/>
  <c r="D11" i="4"/>
  <c r="H10" i="4"/>
  <c r="J10" i="4" s="1"/>
  <c r="J11" i="4" s="1"/>
  <c r="J12" i="4" s="1"/>
  <c r="G10" i="4"/>
  <c r="I10" i="4" s="1"/>
  <c r="I11" i="4" s="1"/>
  <c r="I12" i="4" s="1"/>
  <c r="F10" i="4"/>
  <c r="F11" i="4" s="1"/>
  <c r="F12" i="4" s="1"/>
  <c r="E10" i="4"/>
  <c r="E11" i="4" s="1"/>
  <c r="E12" i="4" s="1"/>
  <c r="G11" i="4" l="1"/>
  <c r="G12" i="4" s="1"/>
  <c r="H11" i="4"/>
  <c r="H12" i="4" s="1"/>
  <c r="E17" i="1"/>
  <c r="E8" i="1"/>
</calcChain>
</file>

<file path=xl/sharedStrings.xml><?xml version="1.0" encoding="utf-8"?>
<sst xmlns="http://schemas.openxmlformats.org/spreadsheetml/2006/main" count="366" uniqueCount="231">
  <si>
    <t>Ref</t>
  </si>
  <si>
    <t>Energy/technical data</t>
  </si>
  <si>
    <t>Form of energy stored</t>
  </si>
  <si>
    <t>Application</t>
  </si>
  <si>
    <t>Energy storage capacity for one unit (MWh)</t>
  </si>
  <si>
    <t>[1]</t>
  </si>
  <si>
    <t>Output capacity for one unit (MW)</t>
  </si>
  <si>
    <t>Input capacity for one unit (MW)</t>
  </si>
  <si>
    <t>Round trip efficiency AC-AC (%)</t>
  </si>
  <si>
    <t>A</t>
  </si>
  <si>
    <t xml:space="preserve"> - Discharge efficiency (%)</t>
  </si>
  <si>
    <t>Auxiliary electricity consumption (% of output)</t>
  </si>
  <si>
    <t>Forced outage (%)</t>
  </si>
  <si>
    <t>Planned outage (weeks per year)</t>
  </si>
  <si>
    <t>Technical lifetime (years)</t>
  </si>
  <si>
    <t>Construction time (years)</t>
  </si>
  <si>
    <t>Lifetime (total number of cycles)</t>
  </si>
  <si>
    <t>Regulation ability</t>
  </si>
  <si>
    <t xml:space="preserve">Financial data                                 </t>
  </si>
  <si>
    <t xml:space="preserve">  -Energy component (MUSD/MWh)</t>
  </si>
  <si>
    <t xml:space="preserve">  -Capacity component (MUSD/MW)</t>
  </si>
  <si>
    <t xml:space="preserve">Technology specific data                                 </t>
  </si>
  <si>
    <t>Lazard levelized cost of storage 2016</t>
  </si>
  <si>
    <t>IRENA (2017). Electricity storage and renewables: Costs and markets to 2030. Cost of service tool. Available in: https://www.irena.org/publications/2017/Oct/Electricity-storage-and-renewables-costs-and-markets</t>
  </si>
  <si>
    <t>[3]</t>
  </si>
  <si>
    <t xml:space="preserve"> [1]</t>
  </si>
  <si>
    <t>Variable O&amp;M (USD2020/MWh/year)</t>
  </si>
  <si>
    <t>B</t>
  </si>
  <si>
    <t>C</t>
  </si>
  <si>
    <t>D</t>
  </si>
  <si>
    <t>[2], [4], [6]</t>
  </si>
  <si>
    <t>[2], [3], [4], [5], [6], [7]</t>
  </si>
  <si>
    <t>[3], [7]</t>
  </si>
  <si>
    <t>[7]</t>
  </si>
  <si>
    <t>Technical Data</t>
  </si>
  <si>
    <t>Lifetime in Total Number of Cycle</t>
  </si>
  <si>
    <t>30 - 20</t>
  </si>
  <si>
    <t>[2,4,6]</t>
  </si>
  <si>
    <t>B. Zakeri and S. Syri, “Electrical energy storage systems: A comparative life cycle cost analysis,” Renew. Sustain. Energy Rev., vol. 42, pp. 569–596, 2015.</t>
  </si>
  <si>
    <t>Energy losses during storage (%/day)</t>
  </si>
  <si>
    <t>[5]</t>
  </si>
  <si>
    <t>&lt; 0,01</t>
  </si>
  <si>
    <t>[9]</t>
  </si>
  <si>
    <t>Specific investment (USD2020/MW)</t>
  </si>
  <si>
    <t>Year</t>
  </si>
  <si>
    <t>Lower (%)</t>
  </si>
  <si>
    <t>Upper (%)</t>
  </si>
  <si>
    <t>Fixed O&amp;M (kUSD2020/MW/year)</t>
  </si>
  <si>
    <t>[8]</t>
  </si>
  <si>
    <t>European Energy Research Alliance, Fact Sheet Pumped Hydro Energy Storage, Nov 2016. Retrieved from https://eera-es.eu/wp-content/uploads/2016/03/EERA_Factsheet_Pumped-Hydro-Energy-Storage.pdf</t>
  </si>
  <si>
    <t>ABB</t>
  </si>
  <si>
    <t>ESC</t>
  </si>
  <si>
    <t>OCO</t>
  </si>
  <si>
    <t>RTE</t>
  </si>
  <si>
    <t>ELS</t>
  </si>
  <si>
    <t>IFD</t>
  </si>
  <si>
    <t>ECO</t>
  </si>
  <si>
    <t>Lifetime in total number of cycles</t>
  </si>
  <si>
    <t>Danish Energy Agency. (2019). Technogy Data for Energy Storage. Copenhagen, Denmark. Retrieved from https://ens.dk/sites/ens.dk/files/Analyser/technology_data_catalogue_for_energy_storage.pdf</t>
  </si>
  <si>
    <t>[10]</t>
  </si>
  <si>
    <r>
      <t xml:space="preserve"> - </t>
    </r>
    <r>
      <rPr>
        <i/>
        <sz val="10"/>
        <color theme="1"/>
        <rFont val="Montserrat Medium"/>
        <family val="3"/>
      </rPr>
      <t>Charge efficiency (%)</t>
    </r>
  </si>
  <si>
    <r>
      <t xml:space="preserve">Gür, T. M. (2018). Review of electrical energy storage technologies, materials and systems: Challenges and prospects for large-scale grid storage. </t>
    </r>
    <r>
      <rPr>
        <i/>
        <sz val="10"/>
        <color theme="1"/>
        <rFont val="Montserrat Medium"/>
        <family val="3"/>
      </rPr>
      <t>Energy and Environmental Science</t>
    </r>
    <r>
      <rPr>
        <sz val="10"/>
        <color theme="1"/>
        <rFont val="Montserrat Medium"/>
        <family val="3"/>
      </rPr>
      <t xml:space="preserve">, </t>
    </r>
    <r>
      <rPr>
        <i/>
        <sz val="10"/>
        <color theme="1"/>
        <rFont val="Montserrat Medium"/>
        <family val="3"/>
      </rPr>
      <t>11</t>
    </r>
    <r>
      <rPr>
        <sz val="10"/>
        <color theme="1"/>
        <rFont val="Montserrat Medium"/>
        <family val="3"/>
      </rPr>
      <t>(10), 2696–2767. https://doi.org/10.1039/c8ee01419a</t>
    </r>
  </si>
  <si>
    <r>
      <t xml:space="preserve">Barbour, E., Wilson, I. A. G., Radcliffe, J., Ding, Y., &amp; Li, Y. (2016). A review of pumped hydro energy storage development in significant international electricity markets.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61</t>
    </r>
    <r>
      <rPr>
        <sz val="10"/>
        <color theme="1"/>
        <rFont val="Montserrat Medium"/>
        <family val="3"/>
      </rPr>
      <t>, 421–432. https://doi.org/10.1016/j.rser.2016.04.019</t>
    </r>
  </si>
  <si>
    <r>
      <t xml:space="preserve">IRENA. (2017). </t>
    </r>
    <r>
      <rPr>
        <i/>
        <sz val="10"/>
        <color theme="1"/>
        <rFont val="Montserrat Medium"/>
        <family val="3"/>
      </rPr>
      <t>Electricity Storage and Renewables: Cost and Markets to 2030</t>
    </r>
    <r>
      <rPr>
        <sz val="10"/>
        <color theme="1"/>
        <rFont val="Montserrat Medium"/>
        <family val="3"/>
      </rPr>
      <t>. Retrieved from https://www.irena.org/publications/2017/Oct/Electricity-storage-and-renewables-costs-and-markets</t>
    </r>
  </si>
  <si>
    <r>
      <t xml:space="preserve">Luo, X., Wang, J., Dooner, M., &amp; Clarke, J. (2015). Overview of current development in electrical energy storage technologies and the application potential in power system operation. </t>
    </r>
    <r>
      <rPr>
        <i/>
        <sz val="10"/>
        <color theme="1"/>
        <rFont val="Montserrat Medium"/>
        <family val="3"/>
      </rPr>
      <t>Applied Energy</t>
    </r>
    <r>
      <rPr>
        <sz val="10"/>
        <color theme="1"/>
        <rFont val="Montserrat Medium"/>
        <family val="3"/>
      </rPr>
      <t xml:space="preserve">, </t>
    </r>
    <r>
      <rPr>
        <i/>
        <sz val="10"/>
        <color theme="1"/>
        <rFont val="Montserrat Medium"/>
        <family val="3"/>
      </rPr>
      <t>137</t>
    </r>
    <r>
      <rPr>
        <sz val="10"/>
        <color theme="1"/>
        <rFont val="Montserrat Medium"/>
        <family val="3"/>
      </rPr>
      <t>, 511–536. https://doi.org/https://doi.org/10.1016/j.apenergy.2014.09.081</t>
    </r>
  </si>
  <si>
    <r>
      <t xml:space="preserve">Schmidt, O., Melchior, S., Hawkes, A., &amp; Staffell, I. (2019). Projecting the Future Levelized Cost of Electricity Storage Technologies. </t>
    </r>
    <r>
      <rPr>
        <i/>
        <sz val="10"/>
        <color theme="1"/>
        <rFont val="Montserrat Medium"/>
        <family val="3"/>
      </rPr>
      <t>Joule</t>
    </r>
    <r>
      <rPr>
        <sz val="10"/>
        <color theme="1"/>
        <rFont val="Montserrat Medium"/>
        <family val="3"/>
      </rPr>
      <t xml:space="preserve">, </t>
    </r>
    <r>
      <rPr>
        <i/>
        <sz val="10"/>
        <color theme="1"/>
        <rFont val="Montserrat Medium"/>
        <family val="3"/>
      </rPr>
      <t>3</t>
    </r>
    <r>
      <rPr>
        <sz val="10"/>
        <color theme="1"/>
        <rFont val="Montserrat Medium"/>
        <family val="3"/>
      </rPr>
      <t>(1), 81–100. https://doi.org/10.1016/j.joule.2018.12.008</t>
    </r>
  </si>
  <si>
    <r>
      <t xml:space="preserve">Specific Investment </t>
    </r>
    <r>
      <rPr>
        <sz val="10"/>
        <color theme="1"/>
        <rFont val="Montserrat Medium"/>
        <family val="3"/>
      </rPr>
      <t>(MUSD2020 per MW)</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</si>
  <si>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</si>
  <si>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</si>
  <si>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</si>
  <si>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</si>
  <si>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</si>
  <si>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</si>
  <si>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</si>
  <si>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</si>
  <si>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</si>
  <si>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</si>
  <si>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</si>
  <si>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</si>
  <si>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</si>
  <si>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Capacity Component </t>
    </r>
    <r>
      <rPr>
        <sz val="10"/>
        <color theme="1"/>
        <rFont val="Montserrat Medium"/>
        <family val="3"/>
      </rPr>
      <t>(MUSD per MW)</t>
    </r>
  </si>
  <si>
    <r>
      <t xml:space="preserve">Fixed O&amp;M </t>
    </r>
    <r>
      <rPr>
        <sz val="10"/>
        <color theme="1"/>
        <rFont val="Montserrat Medium"/>
        <family val="3"/>
      </rPr>
      <t>(MUSD2020/MW/year)</t>
    </r>
  </si>
  <si>
    <r>
      <t xml:space="preserve">Variable O&amp;M </t>
    </r>
    <r>
      <rPr>
        <sz val="10"/>
        <color theme="1"/>
        <rFont val="Montserrat Medium"/>
        <family val="3"/>
      </rPr>
      <t>(MUSD2020/MW/year)</t>
    </r>
  </si>
  <si>
    <t>Response time from idle to full-rated discharge (sec)</t>
  </si>
  <si>
    <t>Response time from full-rated charge to full-rated discharge (sec)</t>
  </si>
  <si>
    <r>
      <rPr>
        <sz val="10"/>
        <color theme="1"/>
        <rFont val="Calibri"/>
        <family val="2"/>
      </rPr>
      <t>[</t>
    </r>
    <r>
      <rPr>
        <sz val="10"/>
        <color theme="1"/>
        <rFont val="Montserrat Medium"/>
        <family val="3"/>
      </rPr>
      <t>1</t>
    </r>
    <r>
      <rPr>
        <sz val="10"/>
        <color theme="1"/>
        <rFont val="Calibri"/>
        <family val="2"/>
      </rPr>
      <t>]</t>
    </r>
  </si>
  <si>
    <r>
      <rPr>
        <sz val="10"/>
        <color theme="1"/>
        <rFont val="Calibri"/>
        <family val="2"/>
      </rPr>
      <t>[</t>
    </r>
    <r>
      <rPr>
        <sz val="10"/>
        <color theme="1"/>
        <rFont val="Montserrat Medium"/>
        <family val="3"/>
      </rPr>
      <t>2</t>
    </r>
    <r>
      <rPr>
        <sz val="10"/>
        <color theme="1"/>
        <rFont val="Calibri"/>
        <family val="2"/>
      </rPr>
      <t>]</t>
    </r>
  </si>
  <si>
    <r>
      <rPr>
        <sz val="10"/>
        <color theme="1"/>
        <rFont val="Calibri"/>
        <family val="2"/>
      </rPr>
      <t>[</t>
    </r>
    <r>
      <rPr>
        <sz val="10"/>
        <color theme="1"/>
        <rFont val="Montserrat Medium"/>
        <family val="3"/>
      </rPr>
      <t>3</t>
    </r>
    <r>
      <rPr>
        <sz val="10"/>
        <color theme="1"/>
        <rFont val="Calibri"/>
        <family val="2"/>
      </rPr>
      <t>]</t>
    </r>
  </si>
  <si>
    <r>
      <rPr>
        <sz val="10"/>
        <color theme="1"/>
        <rFont val="Calibri"/>
        <family val="2"/>
      </rPr>
      <t>[</t>
    </r>
    <r>
      <rPr>
        <sz val="10"/>
        <color theme="1"/>
        <rFont val="Montserrat Medium"/>
        <family val="3"/>
      </rPr>
      <t>4</t>
    </r>
    <r>
      <rPr>
        <sz val="10"/>
        <color theme="1"/>
        <rFont val="Calibri"/>
        <family val="2"/>
      </rPr>
      <t>]</t>
    </r>
  </si>
  <si>
    <r>
      <rPr>
        <sz val="10"/>
        <color theme="1"/>
        <rFont val="Calibri"/>
        <family val="2"/>
      </rPr>
      <t>[</t>
    </r>
    <r>
      <rPr>
        <sz val="10"/>
        <color theme="1"/>
        <rFont val="Montserrat Medium"/>
        <family val="3"/>
      </rPr>
      <t>5</t>
    </r>
    <r>
      <rPr>
        <sz val="10"/>
        <color theme="1"/>
        <rFont val="Calibri"/>
        <family val="2"/>
      </rPr>
      <t>]</t>
    </r>
  </si>
  <si>
    <r>
      <rPr>
        <sz val="10"/>
        <color theme="1"/>
        <rFont val="Calibri"/>
        <family val="2"/>
      </rPr>
      <t>[</t>
    </r>
    <r>
      <rPr>
        <sz val="10"/>
        <color theme="1"/>
        <rFont val="Montserrat Medium"/>
        <family val="3"/>
      </rPr>
      <t>6</t>
    </r>
    <r>
      <rPr>
        <sz val="10"/>
        <color theme="1"/>
        <rFont val="Calibri"/>
        <family val="2"/>
      </rPr>
      <t>]</t>
    </r>
  </si>
  <si>
    <r>
      <rPr>
        <sz val="10"/>
        <color theme="1"/>
        <rFont val="Calibri"/>
        <family val="2"/>
      </rPr>
      <t>[</t>
    </r>
    <r>
      <rPr>
        <sz val="10"/>
        <color theme="1"/>
        <rFont val="Montserrat Medium"/>
        <family val="3"/>
      </rPr>
      <t>7</t>
    </r>
    <r>
      <rPr>
        <sz val="10"/>
        <color theme="1"/>
        <rFont val="Calibri"/>
        <family val="2"/>
      </rPr>
      <t>]</t>
    </r>
  </si>
  <si>
    <r>
      <rPr>
        <sz val="10"/>
        <color theme="1"/>
        <rFont val="Calibri"/>
        <family val="2"/>
      </rPr>
      <t>[</t>
    </r>
    <r>
      <rPr>
        <sz val="10"/>
        <color theme="1"/>
        <rFont val="Montserrat Medium"/>
        <family val="3"/>
      </rPr>
      <t>8</t>
    </r>
    <r>
      <rPr>
        <sz val="10"/>
        <color theme="1"/>
        <rFont val="Calibri"/>
        <family val="2"/>
      </rPr>
      <t>]</t>
    </r>
  </si>
  <si>
    <r>
      <rPr>
        <sz val="10"/>
        <color theme="1"/>
        <rFont val="Calibri"/>
        <family val="2"/>
      </rPr>
      <t>[</t>
    </r>
    <r>
      <rPr>
        <sz val="10"/>
        <color theme="1"/>
        <rFont val="Montserrat Medium"/>
        <family val="3"/>
      </rPr>
      <t>9</t>
    </r>
    <r>
      <rPr>
        <sz val="10"/>
        <color theme="1"/>
        <rFont val="Calibri"/>
        <family val="2"/>
      </rPr>
      <t>]</t>
    </r>
  </si>
  <si>
    <r>
      <rPr>
        <sz val="10"/>
        <color theme="1"/>
        <rFont val="Calibri"/>
        <family val="2"/>
      </rPr>
      <t>[</t>
    </r>
    <r>
      <rPr>
        <sz val="10"/>
        <color theme="1"/>
        <rFont val="Montserrat Medium"/>
        <family val="3"/>
      </rPr>
      <t>10</t>
    </r>
    <r>
      <rPr>
        <sz val="10"/>
        <color theme="1"/>
        <rFont val="Calibri"/>
        <family val="2"/>
      </rPr>
      <t>]</t>
    </r>
  </si>
  <si>
    <r>
      <t xml:space="preserve">Input Capacity for One Unit </t>
    </r>
    <r>
      <rPr>
        <sz val="10"/>
        <color theme="1"/>
        <rFont val="Montserrat Medium"/>
        <family val="3"/>
      </rPr>
      <t>(MW)</t>
    </r>
  </si>
  <si>
    <r>
      <t xml:space="preserve">Idle to Full Discharge </t>
    </r>
    <r>
      <rPr>
        <sz val="10"/>
        <color theme="1"/>
        <rFont val="Montserrat Medium"/>
        <family val="3"/>
      </rPr>
      <t>(sec)</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</si>
  <si>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</si>
  <si>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</si>
  <si>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Construction time </t>
    </r>
    <r>
      <rPr>
        <sz val="10"/>
        <color theme="1"/>
        <rFont val="Montserrat Medium"/>
        <family val="3"/>
      </rPr>
      <t>(years)</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</si>
  <si>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</si>
  <si>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</si>
  <si>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</si>
  <si>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Variable O&amp;M </t>
    </r>
    <r>
      <rPr>
        <sz val="10"/>
        <color theme="1"/>
        <rFont val="Montserrat Medium"/>
        <family val="3"/>
      </rPr>
      <t>(USD2020/MWh/year)</t>
    </r>
  </si>
  <si>
    <r>
      <t xml:space="preserve">Specific investment </t>
    </r>
    <r>
      <rPr>
        <sz val="10"/>
        <color theme="1"/>
        <rFont val="Montserrat Medium"/>
        <family val="3"/>
      </rPr>
      <t>(MUSD2020 per MW)</t>
    </r>
  </si>
  <si>
    <r>
      <t xml:space="preserve"> - </t>
    </r>
    <r>
      <rPr>
        <b/>
        <i/>
        <sz val="10"/>
        <color theme="1"/>
        <rFont val="Montserrat Medium"/>
        <family val="3"/>
      </rPr>
      <t>Charge efficiency (%)</t>
    </r>
  </si>
  <si>
    <r>
      <t xml:space="preserve"> - Discharge efficiency </t>
    </r>
    <r>
      <rPr>
        <i/>
        <sz val="10"/>
        <color theme="1"/>
        <rFont val="Montserrat Medium"/>
        <family val="3"/>
      </rPr>
      <t>(%)</t>
    </r>
  </si>
  <si>
    <t>Specific investment (MUSD 2020 per MWh)</t>
  </si>
  <si>
    <t>English</t>
  </si>
  <si>
    <t>Español</t>
  </si>
  <si>
    <r>
      <t>Energy storage capacity for one unit (MWht) /</t>
    </r>
    <r>
      <rPr>
        <sz val="10"/>
        <color rgb="FF000000"/>
        <rFont val="Montserrat Light"/>
      </rPr>
      <t xml:space="preserve"> (MWh)</t>
    </r>
  </si>
  <si>
    <r>
      <t>Output capacity for one unit (MWth) /</t>
    </r>
    <r>
      <rPr>
        <sz val="10"/>
        <color rgb="FF000000"/>
        <rFont val="Montserrat Light"/>
      </rPr>
      <t xml:space="preserve"> (MW)</t>
    </r>
  </si>
  <si>
    <r>
      <t>Input capacity for one unit (MWth) /</t>
    </r>
    <r>
      <rPr>
        <sz val="10"/>
        <color rgb="FF000000"/>
        <rFont val="Montserrat Light"/>
      </rPr>
      <t xml:space="preserve"> (MW)</t>
    </r>
  </si>
  <si>
    <t>Round trip efficiency (%)</t>
  </si>
  <si>
    <t>Round trip efficiency (%) AC</t>
  </si>
  <si>
    <t>Round trip efficiency (%) DC</t>
  </si>
  <si>
    <t>- Charge efficiency (%)</t>
  </si>
  <si>
    <t>Charge is the process of injecting energy to be stored into the storage system.</t>
  </si>
  <si>
    <t>Carga es el proceso de inyectar energía para ser almacenada en el sistema de almacenamiento</t>
  </si>
  <si>
    <t>- Discharge efficiency (%)</t>
  </si>
  <si>
    <t>Auxiliary electricity consumption (% of output) (Expressed only for heat and gas storages)</t>
  </si>
  <si>
    <t>Consumo auxiliar propio (%descarga) (Expresado solo para almacenamiento de calor y gas)</t>
  </si>
  <si>
    <t>Interrupción forzada (%)</t>
  </si>
  <si>
    <t>Interrupción planificada (Semanas por año)</t>
  </si>
  <si>
    <t>Tiempo de construcción (años)</t>
  </si>
  <si>
    <t>Tiempo de vida en número de ciclos</t>
  </si>
  <si>
    <t>Habilidad de regulación</t>
  </si>
  <si>
    <t>Specific investment (M$2020 per MWh)</t>
  </si>
  <si>
    <t>- energy component (MUSD/MWh)</t>
  </si>
  <si>
    <t>- capacity component (MUSD/MW) PCS</t>
  </si>
  <si>
    <t>- other project costs (MUSD/MWh)</t>
  </si>
  <si>
    <t>Variable O&amp;M (USD2020/MWh)</t>
  </si>
  <si>
    <t xml:space="preserve">Costos Variables de Operación y Mantenimiento </t>
  </si>
  <si>
    <t>Technology specific data</t>
  </si>
  <si>
    <t>Datos técnicos específicos</t>
  </si>
  <si>
    <t>Energy storage expansion cost (M$2020/MWh)</t>
  </si>
  <si>
    <t>Output capacity expansion cost (M$2020/MW)</t>
  </si>
  <si>
    <t>Alternative Investment cost (M$2020/MW)</t>
  </si>
  <si>
    <t>Specific power (W/kg)</t>
  </si>
  <si>
    <t>Power density (kW/m3)</t>
  </si>
  <si>
    <t>Power density relates the mass of an energy store to its power stored (W/kg).</t>
  </si>
  <si>
    <t>Specific energy (Wh/kg)</t>
  </si>
  <si>
    <t>Energy density (kWh/m3)</t>
  </si>
  <si>
    <t>Tiempo de vida técnico (años)</t>
  </si>
  <si>
    <t>Capacidad de entrada o inyección por unidad (MWth) / (MW)</t>
  </si>
  <si>
    <t>Capacidad de descarga por unidad (MWth) / (MW)</t>
  </si>
  <si>
    <t>Capacidad de almacenamiento por unidad (MWth) / (MW)</t>
  </si>
  <si>
    <t>Eficiencia de ciclo (%)</t>
  </si>
  <si>
    <t>Eficiencia de ciclo en Corriente Alterna (%) AC</t>
  </si>
  <si>
    <t>Eficiencia de ciclo en Corriente Directa (%) DC</t>
  </si>
  <si>
    <t>Eficiencia de carga (%)</t>
  </si>
  <si>
    <t>Eficiencia de descarga (%)</t>
  </si>
  <si>
    <t>Tiempo de respuesta del estado inactivo a la descarga completa (seg)</t>
  </si>
  <si>
    <t>Tiempo de respuesta desde la carga nominal completa hasta la descarga nominal completa (seg)</t>
  </si>
  <si>
    <t>Inversión especifica (M$2020 / MWh)</t>
  </si>
  <si>
    <t>Componente de energía de la inversión especifica (MUSD/MWh)</t>
  </si>
  <si>
    <t>Componente de capacidad de la inversión especifica (MUSD/MWh)</t>
  </si>
  <si>
    <t>Otros costos de proyecto (MUSD/MWh)</t>
  </si>
  <si>
    <t>Costos Fijos de Operación y Mantenimiento (kUSD2020/MW/year)</t>
  </si>
  <si>
    <t>Costo de expansión de almacenamiento de energía (M$2020/MWh)</t>
  </si>
  <si>
    <t>Costo de expansión de la capacidad de salida (M$2020/MWh)</t>
  </si>
  <si>
    <t>Costos alternativos de inversión (M$2020/MWh)</t>
  </si>
  <si>
    <t>Potencia especifica  (W/kg)</t>
  </si>
  <si>
    <t>Densidad de Potencia (kW/m3)</t>
  </si>
  <si>
    <t>Densidad de potencia relaciona la masa de un sistema de almacenamiento a la cantidad de energía almacenada (W/kg).</t>
  </si>
  <si>
    <t>Energía especifica (Wh/kg)</t>
  </si>
  <si>
    <t>Densidad de Energía (kWh/m3)</t>
  </si>
  <si>
    <t>Capacidad de almacenamiento por unidad (MWh)</t>
  </si>
  <si>
    <t>Capacidad de entrada (MW)</t>
  </si>
  <si>
    <t>Eficiencia de ciclo CA-CD (%)</t>
  </si>
  <si>
    <t>Tiempo de vida técnico (número total de ciclos)</t>
  </si>
  <si>
    <t>Datos de energía/tecnicos</t>
  </si>
  <si>
    <t xml:space="preserve">Aplicación </t>
  </si>
  <si>
    <t>Datos Financieros</t>
  </si>
  <si>
    <t>Datos especifico por tecnologia</t>
  </si>
  <si>
    <t>Inversion especifica (USD2020/MW)</t>
  </si>
  <si>
    <t>Capacidad de inyección/descarga por unidad (MW)</t>
  </si>
  <si>
    <t>Consumo auxiliar propio (% inyección/descarga)</t>
  </si>
  <si>
    <t>Almacenamiento por Rebombeo Hidroelectrico</t>
  </si>
  <si>
    <t>Incertidumbre (2020)</t>
  </si>
  <si>
    <t>Incertidumbre (2030)</t>
  </si>
  <si>
    <t>Nota</t>
  </si>
  <si>
    <t>Baja</t>
  </si>
  <si>
    <t>Alta</t>
  </si>
  <si>
    <t>Notas</t>
  </si>
  <si>
    <t>Referencias</t>
  </si>
  <si>
    <t>Promedio de datos con los datos de las referencias</t>
  </si>
  <si>
    <t>Estos datos se interpretan dentro de la herramienta IRENA como: "Inversión total por almacenamiento de kWh utilizable", y son verificables como resultado de: Almacenamiento de energía + Conversión de energía / Capacidad de almacenamiento utilizable.</t>
  </si>
  <si>
    <t>Estos datos se interpretan dentro de la herramienta IRENA como: "Costo de instalación de energía". Pero también estimado por: Inversión total en almacenamiento/ Capacidad de almacenamiento utilizable</t>
  </si>
  <si>
    <t xml:space="preserve">Estos datos se interpretan dentro de la herramienta IRENA como: "Coste de instalación de energía". pero también estimado por:  Inversión Total para Conversión / Potencia Instalada para Conversión </t>
  </si>
  <si>
    <t>Datos tecnicos</t>
  </si>
  <si>
    <r>
      <t xml:space="preserve">Energy Component </t>
    </r>
    <r>
      <rPr>
        <sz val="10"/>
        <color theme="1"/>
        <rFont val="Montserrat Medium"/>
        <family val="3"/>
      </rPr>
      <t>(MUSD2020 per MWh)</t>
    </r>
  </si>
  <si>
    <r>
      <t xml:space="preserve">Specific Investment </t>
    </r>
    <r>
      <rPr>
        <sz val="10"/>
        <color theme="1"/>
        <rFont val="Montserrat Medium"/>
        <family val="3"/>
      </rPr>
      <t>(MUSD2020 per MWh)</t>
    </r>
  </si>
  <si>
    <t>Referencia</t>
  </si>
  <si>
    <t>Procedimiento seguido para determinar la proyección</t>
  </si>
  <si>
    <t>1. La tendencia de los datos para estos parámetros (en este caso constante) se identificó en la referencia [10] para PHS.
2. Estos datos se interpretan dentro de la herramienta IRENA como "Capacidad de almacenamiento utilizable" y "Almacenamiento instalado".
3. Se considera que estos parámetros no tendrán variación en el período 2020-2050 debido a su madurez tecnológica.</t>
  </si>
  <si>
    <t>1. La tendencia de los datos para este parámetro (en este caso constante) se identificó en la referencia [10] para PHS.
2. Los datos de los años 2020, 2030 y 2050 se obtuvieron de [10].</t>
  </si>
  <si>
    <t>1. Estos datos técnicos se calcularon con una ecuación para la eficiencia de ciclo completo.
2. En el capítulo de Introducción del Catálogo, se define la ecuación de Eficiencia de ciclo completo.</t>
  </si>
  <si>
    <t>1. La tendencia de los datos para este parámetro (en este caso constante) se identificó en la referencia [10] para PHS.
2. Los datos de los años 2020 y 2030 se obtuvieron de [1].
3. Se considera que estos parámetros no tendrán variación en el período 2030-2050 debido a su madurez tecnológica.</t>
  </si>
  <si>
    <t>1. Los datos para 2020 son tipos de datos puntuales para este año de [3]
2. Se considera que estos parámetros no tendrán variación en el período 2020-2050 debido a su madurez tecnológica.</t>
  </si>
  <si>
    <t>1. Los datos para 2020 en la hoja denominada "PHS" son el promedio de varios autores (como se muestra [2], [4], [6]).
2. La tendencia de los datos para este parámetro (en este caso constante) se identificó en la referencia [10] para PHS.
3. Se considera que estos parámetros no tendrán variación en el período 2020-2050 debido a su madurez tecnológica.</t>
  </si>
  <si>
    <t>1. Los datos de 2020 en la hoja denominada "PHS" son el promedio de varios autores (como se muestra [3], [7]).
2. Se considera que este parámetro no tendrá variación en el período 2020-2050 debido a su madurez tecnológica.</t>
  </si>
  <si>
    <t>1. Los datos para el año 2020 se obtuvieron de [7].
2. Se considera que este parámetro no tendrá variación en el período 2020-2050 debido a su madurez tecnológica.</t>
  </si>
  <si>
    <t>1. Los datos del año 2020 se obtuvieron de [8].
2. Se considera que estos parámetros no tendrán variación en el período 2020-2050 debido a su madurez tecnológica.</t>
  </si>
  <si>
    <t>1. Los datos de este parámetro se calcularon con una ecuación de Inversión Específica.
2. En el capítulo de Introducción del Catálogo, se define la ecuación de Inversión Específica.</t>
  </si>
  <si>
    <t>1. La tendencia de los datos para estos parámetros (en este caso constante) se identificó en la referencia [10] para PHS.
2. Los datos de los años 2016, 2020, 2025 y 2030 se obtuvieron de [1].</t>
  </si>
  <si>
    <t>1. La tendencia de los datos para estos parámetros (en este caso constante) se identificó en la referencia [10] para PHS.
2. Los datos del año 2020 se obtuvieron de [9].
3. Se considera que estos parámetros no tendrán variación en el período 2020-2050 debido a su madurez tecnológica.</t>
  </si>
  <si>
    <t>2020 (Incertidumbre)</t>
  </si>
  <si>
    <t>2050 (Incertidumbre)</t>
  </si>
  <si>
    <t>Razon de cambio 2020</t>
  </si>
  <si>
    <t>Razon de cambio 2050</t>
  </si>
  <si>
    <t>NOTA</t>
  </si>
  <si>
    <t>Forma de energía almacenada</t>
  </si>
  <si>
    <t>Perdida de energía durante el almacenamiento (%/day)</t>
  </si>
  <si>
    <t>Eficiencia de ciclo completo (%)</t>
  </si>
  <si>
    <t>Perdida de energía durante el almacenamiento (%/día)</t>
  </si>
  <si>
    <t>Perdida de Energía durante el almacenamiento (%/día)</t>
  </si>
  <si>
    <t>1. La incertidumbre se calculó con una ecuación para la eficiencia de ciclo completo. 
2. En el capítulo de Introducción del Catálogo, se define la ecuación de Eficiencia de ciclo completo.</t>
  </si>
  <si>
    <t>1. La incertidumbre para estos parámetros tiene el mismo comportamiento que [3] para mantener la coherencia entre los datos.</t>
  </si>
  <si>
    <t>1. La incertidumbre para estos parámetros tiene el mismo comportamiento que [3, 7] para mantener la coherencia entre los datos.</t>
  </si>
  <si>
    <t>1. La incertidumbre para estos parámetros tiene el mismo comportamiento que [2, 4, 6] para mantener la coherencia entre los datos.</t>
  </si>
  <si>
    <t>1. La incertidumbre para estos parámetros tiene el mismo comportamiento que [1] para mantener la coherencia entre los datos.</t>
  </si>
  <si>
    <t>1. La incertidumbre para estos parámetros tiene el mismo comportamiento que [9] para mantener la coherencia entre los datos.</t>
  </si>
  <si>
    <t>1. La incertidumbre para estos parámetros tiene el mismo comportamiento que [7] para mantener la coherencia entre los datos.</t>
  </si>
  <si>
    <t>Tasa de cambio entre los años 2030 y 2020</t>
  </si>
  <si>
    <t>Tasa de cambio entre los años 2050 y 2030</t>
  </si>
  <si>
    <t>30 - 50</t>
  </si>
  <si>
    <t>Razon de cambio 2030</t>
  </si>
  <si>
    <t>1. La incertidumbre se calcula con el comportamiento numérico similar de [3].
2. La tasa de cambio para 2030 se estima mediante regresión lineal entre la tasa de cambio 2020 y 2050.</t>
  </si>
  <si>
    <t>Mecanica / Hidraulica</t>
  </si>
  <si>
    <t>Desplazamiento temporal de Energia / 8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</si>
</sst>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
    <numFmt numFmtId="166" formatCode="0.000"/>
    <numFmt numFmtId="167" formatCode="0.0000"/>
  </numFmts>
  <fonts count="32" x14ac:knownFonts="1">
    <font>
      <sz val="11"/>
      <color theme="1"/>
      <name val="Calibri"/>
      <family val="2"/>
      <scheme val="minor"/>
    </font>
    <font>
      <sz val="11"/>
      <color theme="1"/>
      <name val="Calibri"/>
      <family val="2"/>
      <scheme val="minor"/>
    </font>
    <font>
      <u/>
      <sz val="10"/>
      <color indexed="12"/>
      <name val="Arial"/>
      <family val="2"/>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11"/>
      <color theme="1"/>
      <name val="Montserrat Medium"/>
      <family val="3"/>
    </font>
    <font>
      <b/>
      <sz val="8"/>
      <color theme="1"/>
      <name val="Montserrat Medium"/>
      <family val="3"/>
    </font>
    <font>
      <sz val="8"/>
      <color theme="1"/>
      <name val="Montserrat Medium"/>
      <family val="3"/>
    </font>
    <font>
      <sz val="7"/>
      <color theme="1"/>
      <name val="Montserrat Medium"/>
      <family val="3"/>
    </font>
    <font>
      <b/>
      <sz val="7"/>
      <color theme="1"/>
      <name val="Montserrat Medium"/>
      <family val="3"/>
    </font>
    <font>
      <b/>
      <sz val="9"/>
      <color theme="1"/>
      <name val="Montserrat Medium"/>
      <family val="3"/>
    </font>
    <font>
      <sz val="9"/>
      <color theme="1"/>
      <name val="Montserrat Medium"/>
      <family val="3"/>
    </font>
    <font>
      <b/>
      <sz val="10"/>
      <color theme="1"/>
      <name val="Montserrat Medium"/>
      <family val="3"/>
    </font>
    <font>
      <sz val="10"/>
      <color theme="1"/>
      <name val="Montserrat Medium"/>
      <family val="3"/>
    </font>
    <font>
      <i/>
      <sz val="10"/>
      <color theme="1"/>
      <name val="Montserrat Medium"/>
      <family val="3"/>
    </font>
    <font>
      <b/>
      <sz val="10"/>
      <name val="Montserrat Medium"/>
      <family val="3"/>
    </font>
    <font>
      <sz val="10"/>
      <name val="Montserrat Medium"/>
      <family val="3"/>
    </font>
    <font>
      <b/>
      <sz val="11"/>
      <color theme="1"/>
      <name val="Montserrat Medium"/>
      <family val="3"/>
    </font>
    <font>
      <sz val="10"/>
      <color theme="1"/>
      <name val="Calibri"/>
      <family val="2"/>
    </font>
    <font>
      <b/>
      <i/>
      <sz val="10"/>
      <color theme="1"/>
      <name val="Montserrat Medium"/>
      <family val="3"/>
    </font>
    <font>
      <sz val="10"/>
      <color theme="1"/>
      <name val="Montserrat Medium"/>
    </font>
    <font>
      <sz val="10"/>
      <color theme="1"/>
      <name val="Montserrat Light"/>
    </font>
    <font>
      <b/>
      <sz val="10"/>
      <color theme="1"/>
      <name val="Montserrat Light"/>
    </font>
    <font>
      <sz val="10"/>
      <color rgb="FF000000"/>
      <name val="Montserrat Light"/>
    </font>
    <font>
      <b/>
      <sz val="10"/>
      <color theme="1"/>
      <name val="Montserrat Medium"/>
    </font>
    <font>
      <sz val="11"/>
      <color theme="1"/>
      <name val="Montserrat Medium"/>
    </font>
    <font>
      <b/>
      <i/>
      <sz val="10"/>
      <color theme="1"/>
      <name val="Montserrat Medium"/>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4">
    <xf numFmtId="0" fontId="0" fillId="0" borderId="0"/>
    <xf numFmtId="0" fontId="1" fillId="0" borderId="0" applyFill="0" applyBorder="0" applyProtection="0"/>
    <xf numFmtId="43"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4" applyNumberFormat="0" applyAlignment="0" applyProtection="0"/>
    <xf numFmtId="43" fontId="1" fillId="0" borderId="0" applyFont="0" applyFill="0" applyBorder="0" applyAlignment="0" applyProtection="0"/>
    <xf numFmtId="164" fontId="3"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1" fillId="0" borderId="0"/>
    <xf numFmtId="0" fontId="7" fillId="0" borderId="0"/>
    <xf numFmtId="0" fontId="7" fillId="0" borderId="0"/>
    <xf numFmtId="0" fontId="8" fillId="4" borderId="5" applyNumberFormat="0" applyAlignment="0" applyProtection="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6" applyNumberFormat="0" applyFill="0" applyAlignment="0" applyProtection="0"/>
    <xf numFmtId="9" fontId="1" fillId="0" borderId="0" applyFont="0" applyFill="0" applyBorder="0" applyAlignment="0" applyProtection="0"/>
  </cellStyleXfs>
  <cellXfs count="115">
    <xf numFmtId="0" fontId="0" fillId="0" borderId="0" xfId="0"/>
    <xf numFmtId="1" fontId="18" fillId="0" borderId="1" xfId="1" applyNumberFormat="1" applyFont="1" applyFill="1" applyBorder="1" applyAlignment="1">
      <alignment horizontal="center" vertical="center" wrapText="1"/>
    </xf>
    <xf numFmtId="0" fontId="18" fillId="0" borderId="1" xfId="1" applyFont="1" applyFill="1" applyBorder="1" applyAlignment="1">
      <alignment vertical="center" wrapText="1"/>
    </xf>
    <xf numFmtId="0" fontId="18" fillId="0" borderId="1" xfId="1" applyNumberFormat="1" applyFont="1" applyFill="1" applyBorder="1" applyAlignment="1">
      <alignment horizontal="center" vertical="center" wrapText="1"/>
    </xf>
    <xf numFmtId="0" fontId="19" fillId="0" borderId="1" xfId="1" applyFont="1" applyFill="1" applyBorder="1" applyAlignment="1">
      <alignment vertical="center" wrapText="1"/>
    </xf>
    <xf numFmtId="2" fontId="18" fillId="0" borderId="1" xfId="1"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66" fontId="18" fillId="0" borderId="1" xfId="1" applyNumberFormat="1" applyFont="1" applyFill="1" applyBorder="1" applyAlignment="1">
      <alignment horizontal="center" vertical="center" wrapText="1"/>
    </xf>
    <xf numFmtId="165" fontId="18" fillId="0" borderId="1" xfId="1" applyNumberFormat="1" applyFont="1" applyFill="1" applyBorder="1" applyAlignment="1">
      <alignment horizontal="center" vertical="center" wrapText="1"/>
    </xf>
    <xf numFmtId="0" fontId="17" fillId="0" borderId="0" xfId="1" applyFont="1" applyFill="1" applyBorder="1" applyAlignment="1">
      <alignment horizontal="center" vertical="center" wrapText="1"/>
    </xf>
    <xf numFmtId="0" fontId="21" fillId="0" borderId="0" xfId="1" applyFont="1" applyFill="1" applyAlignment="1">
      <alignment horizontal="right" vertical="top"/>
    </xf>
    <xf numFmtId="0" fontId="18" fillId="0" borderId="0" xfId="1" applyFont="1" applyFill="1" applyAlignment="1">
      <alignment vertical="center"/>
    </xf>
    <xf numFmtId="0" fontId="18" fillId="0" borderId="0" xfId="14" applyFont="1" applyFill="1"/>
    <xf numFmtId="0" fontId="18" fillId="0" borderId="0" xfId="1" applyFont="1" applyFill="1"/>
    <xf numFmtId="0" fontId="18" fillId="0" borderId="0" xfId="1" applyFont="1" applyFill="1" applyAlignment="1">
      <alignment horizontal="right"/>
    </xf>
    <xf numFmtId="0" fontId="17" fillId="0" borderId="1" xfId="1" applyFont="1" applyFill="1" applyBorder="1" applyAlignment="1">
      <alignment vertical="center" wrapText="1"/>
    </xf>
    <xf numFmtId="0" fontId="18" fillId="0" borderId="1" xfId="1" applyFont="1" applyFill="1" applyBorder="1" applyAlignment="1">
      <alignment horizontal="center" vertical="center" wrapText="1"/>
    </xf>
    <xf numFmtId="0" fontId="17" fillId="0" borderId="1" xfId="1" applyFont="1" applyFill="1" applyBorder="1" applyAlignment="1">
      <alignment vertical="top" wrapText="1"/>
    </xf>
    <xf numFmtId="0" fontId="10" fillId="0" borderId="0" xfId="1" applyFont="1" applyFill="1"/>
    <xf numFmtId="0" fontId="17" fillId="0" borderId="1" xfId="1" applyFont="1" applyFill="1" applyBorder="1" applyAlignment="1">
      <alignment horizontal="center" vertical="center" wrapText="1"/>
    </xf>
    <xf numFmtId="9" fontId="10" fillId="0" borderId="0" xfId="1" applyNumberFormat="1" applyFont="1" applyFill="1"/>
    <xf numFmtId="0" fontId="22" fillId="0" borderId="0" xfId="1" applyFont="1" applyFill="1"/>
    <xf numFmtId="0" fontId="13"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7" fillId="0" borderId="0" xfId="0" applyFont="1" applyFill="1" applyAlignment="1">
      <alignment horizontal="left" vertical="center" wrapText="1"/>
    </xf>
    <xf numFmtId="0" fontId="18" fillId="0" borderId="0" xfId="0" applyFont="1" applyFill="1" applyAlignment="1">
      <alignment horizontal="center" vertical="center" wrapText="1"/>
    </xf>
    <xf numFmtId="0" fontId="10" fillId="0" borderId="0" xfId="0" applyFont="1" applyFill="1" applyAlignment="1">
      <alignment horizontal="center" vertical="center" wrapText="1"/>
    </xf>
    <xf numFmtId="0" fontId="12" fillId="0" borderId="0" xfId="0" applyFont="1" applyFill="1" applyAlignment="1">
      <alignment horizontal="center" vertical="center" wrapText="1"/>
    </xf>
    <xf numFmtId="2" fontId="10" fillId="0" borderId="0" xfId="0" applyNumberFormat="1" applyFont="1" applyFill="1" applyAlignment="1">
      <alignment horizontal="center" vertical="center" wrapText="1"/>
    </xf>
    <xf numFmtId="2" fontId="18" fillId="0" borderId="0" xfId="0" applyNumberFormat="1" applyFont="1" applyFill="1" applyAlignment="1">
      <alignment horizontal="center" vertical="center" wrapText="1"/>
    </xf>
    <xf numFmtId="1" fontId="18" fillId="0" borderId="0" xfId="0" applyNumberFormat="1" applyFont="1" applyFill="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0" fillId="0" borderId="0" xfId="0" applyFont="1" applyFill="1" applyAlignment="1">
      <alignment horizontal="center" vertical="center"/>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2" fontId="18" fillId="0" borderId="1" xfId="0" applyNumberFormat="1" applyFont="1" applyFill="1" applyBorder="1" applyAlignment="1">
      <alignment horizontal="center" vertical="center"/>
    </xf>
    <xf numFmtId="2" fontId="18" fillId="0" borderId="1" xfId="23" applyNumberFormat="1" applyFont="1" applyFill="1" applyBorder="1" applyAlignment="1">
      <alignment horizontal="center" vertical="center"/>
    </xf>
    <xf numFmtId="0" fontId="18" fillId="0" borderId="1" xfId="23" applyNumberFormat="1" applyFont="1" applyFill="1" applyBorder="1" applyAlignment="1">
      <alignment horizontal="center" vertical="center"/>
    </xf>
    <xf numFmtId="166" fontId="18" fillId="0" borderId="1"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10" fillId="0" borderId="0" xfId="0" applyFont="1" applyFill="1" applyAlignment="1">
      <alignment vertical="center"/>
    </xf>
    <xf numFmtId="0" fontId="18"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16" fillId="0" borderId="0" xfId="0" applyFont="1" applyFill="1" applyBorder="1" applyAlignment="1">
      <alignment vertical="center" wrapText="1"/>
    </xf>
    <xf numFmtId="0" fontId="24" fillId="0" borderId="1" xfId="0" applyFont="1" applyFill="1" applyBorder="1" applyAlignment="1">
      <alignment horizontal="left" vertical="center" wrapText="1"/>
    </xf>
    <xf numFmtId="0" fontId="17" fillId="0" borderId="0" xfId="0" applyFont="1" applyFill="1" applyBorder="1" applyAlignment="1">
      <alignment vertical="top" wrapText="1"/>
    </xf>
    <xf numFmtId="0" fontId="17" fillId="0" borderId="0" xfId="0" applyFont="1" applyFill="1" applyBorder="1" applyAlignment="1">
      <alignment vertical="top"/>
    </xf>
    <xf numFmtId="0" fontId="18" fillId="0" borderId="0" xfId="0" applyFont="1" applyFill="1" applyAlignment="1">
      <alignment horizontal="left" vertical="center"/>
    </xf>
    <xf numFmtId="0" fontId="25" fillId="0" borderId="1" xfId="1" applyFont="1" applyFill="1" applyBorder="1" applyAlignment="1">
      <alignment vertical="center" wrapText="1"/>
    </xf>
    <xf numFmtId="0" fontId="17" fillId="0" borderId="1" xfId="1" applyFont="1" applyFill="1" applyBorder="1" applyAlignment="1">
      <alignment vertical="center" wrapText="1"/>
    </xf>
    <xf numFmtId="0" fontId="17" fillId="0" borderId="1" xfId="1" applyFont="1" applyFill="1" applyBorder="1" applyAlignment="1">
      <alignment horizontal="center" vertical="center" wrapText="1"/>
    </xf>
    <xf numFmtId="0" fontId="18" fillId="0" borderId="0" xfId="0" applyFont="1" applyFill="1" applyAlignment="1">
      <alignment horizontal="center" vertical="center" wrapText="1"/>
    </xf>
    <xf numFmtId="0" fontId="27" fillId="0" borderId="1" xfId="0" applyFont="1" applyBorder="1" applyAlignment="1">
      <alignment horizontal="left" vertical="center" wrapText="1"/>
    </xf>
    <xf numFmtId="0" fontId="26"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10" fillId="0" borderId="1" xfId="1" applyFont="1" applyFill="1" applyBorder="1"/>
    <xf numFmtId="0" fontId="18" fillId="0" borderId="0" xfId="14" applyFont="1" applyFill="1" applyAlignment="1"/>
    <xf numFmtId="0" fontId="18" fillId="0" borderId="0" xfId="0" applyFont="1" applyFill="1" applyAlignment="1">
      <alignment horizontal="left" vertical="center" wrapText="1"/>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18"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67" fontId="10" fillId="0" borderId="1" xfId="23"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0" fontId="29" fillId="0" borderId="1" xfId="1" applyFont="1" applyFill="1" applyBorder="1" applyAlignment="1">
      <alignment vertical="center" wrapText="1"/>
    </xf>
    <xf numFmtId="0" fontId="30" fillId="0" borderId="0" xfId="0" applyFont="1" applyFill="1" applyAlignment="1">
      <alignment horizontal="center" vertical="center"/>
    </xf>
    <xf numFmtId="0" fontId="30" fillId="0" borderId="1" xfId="0" applyFont="1" applyFill="1" applyBorder="1" applyAlignment="1">
      <alignment horizontal="center" vertical="center"/>
    </xf>
    <xf numFmtId="0" fontId="29" fillId="0" borderId="1" xfId="1" applyFont="1" applyFill="1" applyBorder="1" applyAlignment="1">
      <alignment wrapText="1"/>
    </xf>
    <xf numFmtId="0" fontId="25"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30" fillId="0" borderId="0" xfId="1" applyFont="1" applyFill="1"/>
    <xf numFmtId="0" fontId="17" fillId="0" borderId="1" xfId="1" applyFont="1" applyFill="1" applyBorder="1" applyAlignment="1">
      <alignment vertical="center" wrapText="1"/>
    </xf>
    <xf numFmtId="0" fontId="18" fillId="0" borderId="1" xfId="1" applyFont="1" applyFill="1" applyBorder="1" applyAlignment="1">
      <alignment horizontal="center" vertical="center" wrapText="1"/>
    </xf>
    <xf numFmtId="0" fontId="17" fillId="0" borderId="2" xfId="1" applyFont="1" applyFill="1" applyBorder="1" applyAlignment="1">
      <alignment vertical="center" wrapText="1"/>
    </xf>
    <xf numFmtId="0" fontId="17" fillId="0" borderId="8" xfId="1" applyFont="1" applyFill="1" applyBorder="1" applyAlignment="1">
      <alignment vertical="center" wrapText="1"/>
    </xf>
    <xf numFmtId="0" fontId="17" fillId="0" borderId="3" xfId="1" applyFont="1" applyFill="1" applyBorder="1" applyAlignment="1">
      <alignment vertical="center" wrapText="1"/>
    </xf>
    <xf numFmtId="0" fontId="18" fillId="0" borderId="1" xfId="0" applyFont="1" applyFill="1" applyBorder="1" applyAlignment="1">
      <alignment horizontal="left" vertical="top" wrapText="1"/>
    </xf>
    <xf numFmtId="0" fontId="18" fillId="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9"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5"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0" fillId="0" borderId="0" xfId="1" applyFont="1" applyFill="1" applyAlignment="1">
      <alignment horizontal="left" vertical="top"/>
    </xf>
    <xf numFmtId="0" fontId="16" fillId="0" borderId="1"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3" xfId="0" applyFont="1" applyFill="1" applyBorder="1" applyAlignment="1">
      <alignment horizontal="left" vertical="top" wrapText="1"/>
    </xf>
    <xf numFmtId="0" fontId="25" fillId="0" borderId="1" xfId="0" applyFont="1" applyBorder="1" applyAlignment="1">
      <alignment horizontal="left" vertical="center" wrapText="1"/>
    </xf>
    <xf numFmtId="0" fontId="25" fillId="0" borderId="1" xfId="1" applyFont="1" applyFill="1" applyBorder="1" applyAlignment="1">
      <alignment horizontal="left" vertical="center" wrapText="1"/>
    </xf>
  </cellXfs>
  <cellStyles count="24">
    <cellStyle name="Comma 2" xfId="2" xr:uid="{00000000-0005-0000-0000-000000000000}"/>
    <cellStyle name="Comma 3" xfId="3" xr:uid="{00000000-0005-0000-0000-000001000000}"/>
    <cellStyle name="Comma0 - Type3" xfId="4" xr:uid="{00000000-0005-0000-0000-000002000000}"/>
    <cellStyle name="Fixed2 - Type2" xfId="5" xr:uid="{00000000-0005-0000-0000-000003000000}"/>
    <cellStyle name="Hyperlink 2" xfId="6" xr:uid="{00000000-0005-0000-0000-000004000000}"/>
    <cellStyle name="Hyperlink 3" xfId="7" xr:uid="{00000000-0005-0000-0000-000005000000}"/>
    <cellStyle name="Input 2" xfId="8" xr:uid="{00000000-0005-0000-0000-000006000000}"/>
    <cellStyle name="Komma 2" xfId="9" xr:uid="{00000000-0005-0000-0000-000007000000}"/>
    <cellStyle name="Komma 3" xfId="10" xr:uid="{00000000-0005-0000-0000-000008000000}"/>
    <cellStyle name="Link 2" xfId="11" xr:uid="{00000000-0005-0000-0000-000009000000}"/>
    <cellStyle name="Neutral 2" xfId="12" xr:uid="{00000000-0005-0000-0000-00000A000000}"/>
    <cellStyle name="Normal" xfId="0" builtinId="0"/>
    <cellStyle name="Normal 10" xfId="13" xr:uid="{00000000-0005-0000-0000-00000C000000}"/>
    <cellStyle name="Normal 2" xfId="1" xr:uid="{00000000-0005-0000-0000-00000D000000}"/>
    <cellStyle name="Normal 3" xfId="14"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externalLink" Target="externalLinks/externalLink4.xml"/><Relationship Id="rId4" Type="http://schemas.openxmlformats.org/officeDocument/2006/relationships/chartsheet" Target="chartsheets/sheet1.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0765797733981872E-2"/>
                  <c:y val="0.6831798419873140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Uncertanties!$T$7:$T$8</c:f>
              <c:numCache>
                <c:formatCode>General</c:formatCode>
                <c:ptCount val="2"/>
                <c:pt idx="0">
                  <c:v>2020</c:v>
                </c:pt>
                <c:pt idx="1">
                  <c:v>2050</c:v>
                </c:pt>
              </c:numCache>
            </c:numRef>
          </c:xVal>
          <c:yVal>
            <c:numRef>
              <c:f>Uncertanties!$U$7:$U$8</c:f>
              <c:numCache>
                <c:formatCode>0.000</c:formatCode>
                <c:ptCount val="2"/>
                <c:pt idx="0">
                  <c:v>-0.75</c:v>
                </c:pt>
                <c:pt idx="1">
                  <c:v>0</c:v>
                </c:pt>
              </c:numCache>
            </c:numRef>
          </c:yVal>
          <c:smooth val="1"/>
          <c:extLst>
            <c:ext xmlns:c16="http://schemas.microsoft.com/office/drawing/2014/chart" uri="{C3380CC4-5D6E-409C-BE32-E72D297353CC}">
              <c16:uniqueId val="{00000000-EB58-48BD-A33B-B0BAF05340C2}"/>
            </c:ext>
          </c:extLst>
        </c:ser>
        <c:dLbls>
          <c:showLegendKey val="0"/>
          <c:showVal val="0"/>
          <c:showCatName val="0"/>
          <c:showSerName val="0"/>
          <c:showPercent val="0"/>
          <c:showBubbleSize val="0"/>
        </c:dLbls>
        <c:axId val="130758144"/>
        <c:axId val="130772992"/>
      </c:scatterChart>
      <c:valAx>
        <c:axId val="130758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772992"/>
        <c:crosses val="autoZero"/>
        <c:crossBetween val="midCat"/>
      </c:valAx>
      <c:valAx>
        <c:axId val="130772992"/>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07581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4839777549624647E-2"/>
                  <c:y val="0.56769413472561858"/>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Uncertanties!$T$7:$T$8</c:f>
              <c:numCache>
                <c:formatCode>General</c:formatCode>
                <c:ptCount val="2"/>
                <c:pt idx="0">
                  <c:v>2020</c:v>
                </c:pt>
                <c:pt idx="1">
                  <c:v>2050</c:v>
                </c:pt>
              </c:numCache>
            </c:numRef>
          </c:xVal>
          <c:yVal>
            <c:numRef>
              <c:f>Uncertanties!$V$7:$V$8</c:f>
              <c:numCache>
                <c:formatCode>0.00</c:formatCode>
                <c:ptCount val="2"/>
                <c:pt idx="0">
                  <c:v>0</c:v>
                </c:pt>
                <c:pt idx="1">
                  <c:v>3</c:v>
                </c:pt>
              </c:numCache>
            </c:numRef>
          </c:yVal>
          <c:smooth val="1"/>
          <c:extLst>
            <c:ext xmlns:c16="http://schemas.microsoft.com/office/drawing/2014/chart" uri="{C3380CC4-5D6E-409C-BE32-E72D297353CC}">
              <c16:uniqueId val="{00000000-37DE-4CF9-AB7E-3137BADFECB1}"/>
            </c:ext>
          </c:extLst>
        </c:ser>
        <c:dLbls>
          <c:showLegendKey val="0"/>
          <c:showVal val="0"/>
          <c:showCatName val="0"/>
          <c:showSerName val="0"/>
          <c:showPercent val="0"/>
          <c:showBubbleSize val="0"/>
        </c:dLbls>
        <c:axId val="132317184"/>
        <c:axId val="132319104"/>
      </c:scatterChart>
      <c:valAx>
        <c:axId val="132317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19104"/>
        <c:crosses val="autoZero"/>
        <c:crossBetween val="midCat"/>
      </c:valAx>
      <c:valAx>
        <c:axId val="1323191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231718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1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8311" cy="6281351"/>
    <xdr:graphicFrame macro="">
      <xdr:nvGraphicFramePr>
        <xdr:cNvPr id="2" name="Gráfico 1">
          <a:extLst>
            <a:ext uri="{FF2B5EF4-FFF2-40B4-BE49-F238E27FC236}">
              <a16:creationId xmlns:a16="http://schemas.microsoft.com/office/drawing/2014/main" id="{ABA4CA21-9B8B-4297-B96E-FBF3EB059F2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8311" cy="6281351"/>
    <xdr:graphicFrame macro="">
      <xdr:nvGraphicFramePr>
        <xdr:cNvPr id="2" name="Gráfico 1">
          <a:extLst>
            <a:ext uri="{FF2B5EF4-FFF2-40B4-BE49-F238E27FC236}">
              <a16:creationId xmlns:a16="http://schemas.microsoft.com/office/drawing/2014/main" id="{0D3EE3BF-2308-4D53-808E-C9F1C5BA6F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C\Desktop\COOP%20DANESA\Catalogue\MX%20TC%20Data%20Sheets%20-%20final%20draft_revis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dgodi\Dropbox\SESSA\INECC\Proyecciones\PHS%20Rev_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Data"/>
      <sheetName val="Hoja2"/>
    </sheetNames>
    <sheetDataSet>
      <sheetData sheetId="0">
        <row r="6">
          <cell r="C6">
            <v>8500</v>
          </cell>
        </row>
        <row r="7">
          <cell r="C7">
            <v>1060</v>
          </cell>
        </row>
        <row r="8">
          <cell r="C8">
            <v>1060</v>
          </cell>
        </row>
        <row r="9">
          <cell r="C9">
            <v>78</v>
          </cell>
        </row>
        <row r="16">
          <cell r="C16">
            <v>60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2:Q50"/>
  <sheetViews>
    <sheetView zoomScale="80" zoomScaleNormal="80" zoomScaleSheetLayoutView="80" workbookViewId="0">
      <selection activeCell="C20" sqref="C20"/>
    </sheetView>
  </sheetViews>
  <sheetFormatPr baseColWidth="10" defaultColWidth="11.42578125" defaultRowHeight="18" x14ac:dyDescent="0.35"/>
  <cols>
    <col min="1" max="1" width="70.5703125" style="18" customWidth="1"/>
    <col min="2" max="2" width="71" style="18" hidden="1" customWidth="1"/>
    <col min="3" max="3" width="4.5703125" style="18" customWidth="1"/>
    <col min="4" max="10" width="11.42578125" style="18"/>
    <col min="11" max="11" width="8.140625" style="18" customWidth="1"/>
    <col min="12" max="12" width="22.42578125" style="18" customWidth="1"/>
    <col min="13" max="16384" width="11.42578125" style="18"/>
  </cols>
  <sheetData>
    <row r="2" spans="1:17" x14ac:dyDescent="0.35">
      <c r="A2" s="59"/>
      <c r="B2" s="17"/>
      <c r="D2" s="88" t="s">
        <v>178</v>
      </c>
      <c r="E2" s="88"/>
      <c r="F2" s="88"/>
      <c r="G2" s="88"/>
      <c r="H2" s="88"/>
      <c r="I2" s="88"/>
      <c r="J2" s="88"/>
      <c r="K2" s="88"/>
      <c r="L2" s="88"/>
    </row>
    <row r="3" spans="1:17" ht="27.75" customHeight="1" x14ac:dyDescent="0.35">
      <c r="A3" s="59"/>
      <c r="B3" s="2"/>
      <c r="D3" s="19">
        <v>2020</v>
      </c>
      <c r="E3" s="19">
        <v>2030</v>
      </c>
      <c r="F3" s="19">
        <v>2050</v>
      </c>
      <c r="G3" s="88" t="s">
        <v>179</v>
      </c>
      <c r="H3" s="88"/>
      <c r="I3" s="88" t="s">
        <v>180</v>
      </c>
      <c r="J3" s="88"/>
      <c r="K3" s="19" t="s">
        <v>181</v>
      </c>
      <c r="L3" s="19" t="s">
        <v>0</v>
      </c>
    </row>
    <row r="4" spans="1:17" ht="20.100000000000001" customHeight="1" x14ac:dyDescent="0.35">
      <c r="A4" s="76" t="s">
        <v>171</v>
      </c>
      <c r="B4" s="15" t="s">
        <v>1</v>
      </c>
      <c r="D4" s="15"/>
      <c r="E4" s="15"/>
      <c r="F4" s="15"/>
      <c r="G4" s="19" t="s">
        <v>182</v>
      </c>
      <c r="H4" s="19" t="s">
        <v>183</v>
      </c>
      <c r="I4" s="54" t="s">
        <v>182</v>
      </c>
      <c r="J4" s="54" t="s">
        <v>183</v>
      </c>
      <c r="K4" s="15"/>
      <c r="L4" s="15"/>
    </row>
    <row r="5" spans="1:17" ht="20.100000000000001" customHeight="1" x14ac:dyDescent="0.35">
      <c r="A5" s="77" t="s">
        <v>212</v>
      </c>
      <c r="B5" s="2" t="s">
        <v>2</v>
      </c>
      <c r="D5" s="87" t="s">
        <v>229</v>
      </c>
      <c r="E5" s="87"/>
      <c r="F5" s="87"/>
      <c r="G5" s="2"/>
      <c r="H5" s="16"/>
      <c r="I5" s="16"/>
      <c r="J5" s="16"/>
      <c r="K5" s="16"/>
      <c r="L5" s="16"/>
    </row>
    <row r="6" spans="1:17" ht="33.75" customHeight="1" x14ac:dyDescent="0.35">
      <c r="A6" s="77" t="s">
        <v>172</v>
      </c>
      <c r="B6" s="2" t="s">
        <v>3</v>
      </c>
      <c r="D6" s="87" t="s">
        <v>230</v>
      </c>
      <c r="E6" s="87"/>
      <c r="F6" s="87"/>
      <c r="G6" s="2"/>
      <c r="H6" s="16"/>
      <c r="I6" s="16"/>
      <c r="J6" s="16"/>
      <c r="K6" s="16"/>
      <c r="L6" s="16"/>
    </row>
    <row r="7" spans="1:17" ht="20.100000000000001" customHeight="1" x14ac:dyDescent="0.35">
      <c r="A7" s="77" t="s">
        <v>167</v>
      </c>
      <c r="B7" s="2" t="s">
        <v>4</v>
      </c>
      <c r="D7" s="16">
        <v>8500</v>
      </c>
      <c r="E7" s="16">
        <v>8500</v>
      </c>
      <c r="F7" s="16">
        <v>8500</v>
      </c>
      <c r="G7" s="16">
        <v>8500</v>
      </c>
      <c r="H7" s="16">
        <v>8500</v>
      </c>
      <c r="I7" s="16">
        <v>8500</v>
      </c>
      <c r="J7" s="16">
        <v>8500</v>
      </c>
      <c r="K7" s="16"/>
      <c r="L7" s="16" t="s">
        <v>5</v>
      </c>
    </row>
    <row r="8" spans="1:17" ht="20.100000000000001" customHeight="1" x14ac:dyDescent="0.35">
      <c r="A8" s="77" t="s">
        <v>176</v>
      </c>
      <c r="B8" s="2" t="s">
        <v>6</v>
      </c>
      <c r="D8" s="16">
        <v>1060</v>
      </c>
      <c r="E8" s="16">
        <v>1060</v>
      </c>
      <c r="F8" s="16">
        <v>1060</v>
      </c>
      <c r="G8" s="16">
        <v>1060</v>
      </c>
      <c r="H8" s="16">
        <v>1060</v>
      </c>
      <c r="I8" s="16">
        <v>1060</v>
      </c>
      <c r="J8" s="16">
        <v>1060</v>
      </c>
      <c r="K8" s="16"/>
      <c r="L8" s="16" t="s">
        <v>5</v>
      </c>
      <c r="Q8" s="20"/>
    </row>
    <row r="9" spans="1:17" ht="20.100000000000001" customHeight="1" x14ac:dyDescent="0.35">
      <c r="A9" s="77" t="s">
        <v>168</v>
      </c>
      <c r="B9" s="2" t="s">
        <v>7</v>
      </c>
      <c r="D9" s="16">
        <v>1060</v>
      </c>
      <c r="E9" s="16">
        <v>1060</v>
      </c>
      <c r="F9" s="16">
        <v>1060</v>
      </c>
      <c r="G9" s="16">
        <v>1060</v>
      </c>
      <c r="H9" s="16">
        <v>1060</v>
      </c>
      <c r="I9" s="16">
        <v>1060</v>
      </c>
      <c r="J9" s="16">
        <v>1060</v>
      </c>
      <c r="K9" s="16"/>
      <c r="L9" s="16" t="s">
        <v>5</v>
      </c>
    </row>
    <row r="10" spans="1:17" ht="20.100000000000001" customHeight="1" x14ac:dyDescent="0.35">
      <c r="A10" s="77" t="s">
        <v>169</v>
      </c>
      <c r="B10" s="2" t="s">
        <v>8</v>
      </c>
      <c r="D10" s="16">
        <v>78</v>
      </c>
      <c r="E10" s="16">
        <f>Data!G6</f>
        <v>80</v>
      </c>
      <c r="F10" s="1">
        <f>Data!I6</f>
        <v>80</v>
      </c>
      <c r="G10" s="1">
        <f>D10+(D10*Uncertanties!M6)</f>
        <v>68.25</v>
      </c>
      <c r="H10" s="1">
        <f>D10+(D10*Uncertanties!N6)</f>
        <v>81.900000000000006</v>
      </c>
      <c r="I10" s="1">
        <f>G10</f>
        <v>68.25</v>
      </c>
      <c r="J10" s="1">
        <f>H10</f>
        <v>81.900000000000006</v>
      </c>
      <c r="K10" s="16" t="s">
        <v>9</v>
      </c>
      <c r="L10" s="16" t="s">
        <v>31</v>
      </c>
    </row>
    <row r="11" spans="1:17" ht="20.100000000000001" customHeight="1" x14ac:dyDescent="0.35">
      <c r="A11" s="78" t="s">
        <v>150</v>
      </c>
      <c r="B11" s="2" t="s">
        <v>60</v>
      </c>
      <c r="D11" s="1">
        <f t="shared" ref="D11:J11" si="0">POWER(D10/100,0.5)*100</f>
        <v>88.317608663278463</v>
      </c>
      <c r="E11" s="1">
        <f t="shared" si="0"/>
        <v>89.442719099991592</v>
      </c>
      <c r="F11" s="1">
        <f t="shared" si="0"/>
        <v>89.442719099991592</v>
      </c>
      <c r="G11" s="1">
        <f t="shared" si="0"/>
        <v>82.613558209291526</v>
      </c>
      <c r="H11" s="1">
        <f t="shared" si="0"/>
        <v>90.498618773990131</v>
      </c>
      <c r="I11" s="1">
        <f t="shared" si="0"/>
        <v>82.613558209291526</v>
      </c>
      <c r="J11" s="1">
        <f t="shared" si="0"/>
        <v>90.498618773990131</v>
      </c>
      <c r="K11" s="16"/>
      <c r="L11" s="16"/>
    </row>
    <row r="12" spans="1:17" ht="20.100000000000001" customHeight="1" x14ac:dyDescent="0.35">
      <c r="A12" s="78" t="s">
        <v>151</v>
      </c>
      <c r="B12" s="4" t="s">
        <v>10</v>
      </c>
      <c r="D12" s="1">
        <f t="shared" ref="D12:J12" si="1">D11</f>
        <v>88.317608663278463</v>
      </c>
      <c r="E12" s="1">
        <f t="shared" si="1"/>
        <v>89.442719099991592</v>
      </c>
      <c r="F12" s="1">
        <f t="shared" si="1"/>
        <v>89.442719099991592</v>
      </c>
      <c r="G12" s="1">
        <f t="shared" si="1"/>
        <v>82.613558209291526</v>
      </c>
      <c r="H12" s="1">
        <f t="shared" si="1"/>
        <v>90.498618773990131</v>
      </c>
      <c r="I12" s="1">
        <f t="shared" si="1"/>
        <v>82.613558209291526</v>
      </c>
      <c r="J12" s="1">
        <f t="shared" si="1"/>
        <v>90.498618773990131</v>
      </c>
      <c r="K12" s="16"/>
      <c r="L12" s="16"/>
    </row>
    <row r="13" spans="1:17" ht="20.100000000000001" customHeight="1" x14ac:dyDescent="0.35">
      <c r="A13" s="77" t="s">
        <v>215</v>
      </c>
      <c r="B13" s="2" t="s">
        <v>39</v>
      </c>
      <c r="D13" s="16">
        <v>0.01</v>
      </c>
      <c r="E13" s="16">
        <v>0.01</v>
      </c>
      <c r="F13" s="16">
        <v>0.01</v>
      </c>
      <c r="G13" s="5">
        <f>D13+(D13*Uncertanties!M7)</f>
        <v>9.9999999999999915E-4</v>
      </c>
      <c r="H13" s="5">
        <f>D13+(D13*Uncertanties!N7)</f>
        <v>0.02</v>
      </c>
      <c r="I13" s="5">
        <f>G13</f>
        <v>9.9999999999999915E-4</v>
      </c>
      <c r="J13" s="5">
        <f>H13</f>
        <v>0.02</v>
      </c>
      <c r="K13" s="16"/>
      <c r="L13" s="16" t="s">
        <v>40</v>
      </c>
    </row>
    <row r="14" spans="1:17" ht="20.100000000000001" customHeight="1" x14ac:dyDescent="0.35">
      <c r="A14" s="77" t="s">
        <v>177</v>
      </c>
      <c r="B14" s="2" t="s">
        <v>11</v>
      </c>
      <c r="D14" s="16" t="s">
        <v>41</v>
      </c>
      <c r="E14" s="16" t="s">
        <v>41</v>
      </c>
      <c r="F14" s="16" t="s">
        <v>41</v>
      </c>
      <c r="G14" s="16" t="s">
        <v>41</v>
      </c>
      <c r="H14" s="16" t="s">
        <v>41</v>
      </c>
      <c r="I14" s="16" t="s">
        <v>41</v>
      </c>
      <c r="J14" s="16" t="s">
        <v>41</v>
      </c>
      <c r="K14" s="16"/>
      <c r="L14" s="16"/>
    </row>
    <row r="15" spans="1:17" ht="20.100000000000001" customHeight="1" x14ac:dyDescent="0.35">
      <c r="A15" s="77" t="s">
        <v>122</v>
      </c>
      <c r="B15" s="2" t="s">
        <v>12</v>
      </c>
      <c r="D15" s="45">
        <v>2</v>
      </c>
      <c r="E15" s="45">
        <v>2</v>
      </c>
      <c r="F15" s="45">
        <v>2</v>
      </c>
      <c r="G15" s="45">
        <v>2</v>
      </c>
      <c r="H15" s="45">
        <v>2</v>
      </c>
      <c r="I15" s="45">
        <f t="shared" ref="I15:J18" si="2">H15</f>
        <v>2</v>
      </c>
      <c r="J15" s="45">
        <f t="shared" si="2"/>
        <v>2</v>
      </c>
      <c r="K15" s="16"/>
      <c r="L15" s="16" t="s">
        <v>24</v>
      </c>
    </row>
    <row r="16" spans="1:17" ht="20.100000000000001" customHeight="1" x14ac:dyDescent="0.35">
      <c r="A16" s="77" t="s">
        <v>123</v>
      </c>
      <c r="B16" s="2" t="s">
        <v>13</v>
      </c>
      <c r="D16" s="45">
        <v>1</v>
      </c>
      <c r="E16" s="45">
        <v>1</v>
      </c>
      <c r="F16" s="45">
        <v>1</v>
      </c>
      <c r="G16" s="45">
        <f t="shared" ref="G16:H18" si="3">F16</f>
        <v>1</v>
      </c>
      <c r="H16" s="45">
        <f t="shared" si="3"/>
        <v>1</v>
      </c>
      <c r="I16" s="45">
        <f t="shared" si="2"/>
        <v>1</v>
      </c>
      <c r="J16" s="45">
        <f t="shared" si="2"/>
        <v>1</v>
      </c>
      <c r="K16" s="16"/>
      <c r="L16" s="16" t="s">
        <v>24</v>
      </c>
    </row>
    <row r="17" spans="1:15" ht="20.100000000000001" customHeight="1" x14ac:dyDescent="0.35">
      <c r="A17" s="77" t="s">
        <v>143</v>
      </c>
      <c r="B17" s="2" t="s">
        <v>14</v>
      </c>
      <c r="D17" s="16">
        <v>60</v>
      </c>
      <c r="E17" s="16">
        <v>60</v>
      </c>
      <c r="F17" s="16">
        <v>60</v>
      </c>
      <c r="G17" s="16">
        <f t="shared" si="3"/>
        <v>60</v>
      </c>
      <c r="H17" s="16">
        <f t="shared" si="3"/>
        <v>60</v>
      </c>
      <c r="I17" s="16">
        <f t="shared" si="2"/>
        <v>60</v>
      </c>
      <c r="J17" s="16">
        <f t="shared" si="2"/>
        <v>60</v>
      </c>
      <c r="K17" s="16" t="s">
        <v>9</v>
      </c>
      <c r="L17" s="16" t="s">
        <v>30</v>
      </c>
    </row>
    <row r="18" spans="1:15" ht="20.100000000000001" customHeight="1" x14ac:dyDescent="0.35">
      <c r="A18" s="77" t="s">
        <v>124</v>
      </c>
      <c r="B18" s="2" t="s">
        <v>15</v>
      </c>
      <c r="D18" s="16">
        <v>5</v>
      </c>
      <c r="E18" s="16">
        <v>5</v>
      </c>
      <c r="F18" s="16">
        <v>5</v>
      </c>
      <c r="G18" s="16">
        <f t="shared" si="3"/>
        <v>5</v>
      </c>
      <c r="H18" s="16">
        <f t="shared" si="3"/>
        <v>5</v>
      </c>
      <c r="I18" s="16">
        <f t="shared" si="2"/>
        <v>5</v>
      </c>
      <c r="J18" s="16">
        <f t="shared" si="2"/>
        <v>5</v>
      </c>
      <c r="K18" s="16" t="s">
        <v>9</v>
      </c>
      <c r="L18" s="16" t="s">
        <v>32</v>
      </c>
    </row>
    <row r="19" spans="1:15" ht="20.100000000000001" customHeight="1" x14ac:dyDescent="0.35">
      <c r="A19" s="77" t="s">
        <v>170</v>
      </c>
      <c r="B19" s="2" t="s">
        <v>16</v>
      </c>
      <c r="D19" s="16">
        <v>33250</v>
      </c>
      <c r="E19" s="16">
        <v>33250</v>
      </c>
      <c r="F19" s="16">
        <v>33250</v>
      </c>
      <c r="G19" s="1">
        <v>26100</v>
      </c>
      <c r="H19" s="1">
        <v>40300</v>
      </c>
      <c r="I19" s="1">
        <f>G19</f>
        <v>26100</v>
      </c>
      <c r="J19" s="1">
        <f>H19</f>
        <v>40300</v>
      </c>
      <c r="K19" s="16"/>
      <c r="L19" s="16" t="s">
        <v>33</v>
      </c>
    </row>
    <row r="20" spans="1:15" ht="20.100000000000001" customHeight="1" x14ac:dyDescent="0.35">
      <c r="A20" s="79" t="s">
        <v>126</v>
      </c>
      <c r="B20" s="81" t="s">
        <v>17</v>
      </c>
      <c r="D20" s="83"/>
      <c r="E20" s="84"/>
      <c r="F20" s="84"/>
      <c r="G20" s="84"/>
      <c r="H20" s="84"/>
      <c r="I20" s="84"/>
      <c r="J20" s="84"/>
      <c r="K20" s="84"/>
      <c r="L20" s="85"/>
    </row>
    <row r="21" spans="1:15" ht="20.100000000000001" customHeight="1" x14ac:dyDescent="0.35">
      <c r="A21" s="77" t="s">
        <v>149</v>
      </c>
      <c r="B21" s="2" t="s">
        <v>83</v>
      </c>
      <c r="D21" s="82">
        <v>120</v>
      </c>
      <c r="E21" s="82">
        <v>120</v>
      </c>
      <c r="F21" s="82">
        <v>120</v>
      </c>
      <c r="G21" s="82">
        <v>120</v>
      </c>
      <c r="H21" s="82">
        <v>120</v>
      </c>
      <c r="I21" s="82">
        <v>120</v>
      </c>
      <c r="J21" s="82">
        <v>120</v>
      </c>
      <c r="K21" s="82"/>
      <c r="L21" s="82" t="s">
        <v>48</v>
      </c>
      <c r="M21" s="21"/>
      <c r="N21" s="21"/>
      <c r="O21" s="21"/>
    </row>
    <row r="22" spans="1:15" ht="20.100000000000001" customHeight="1" x14ac:dyDescent="0.35">
      <c r="A22" s="77" t="s">
        <v>150</v>
      </c>
      <c r="B22" s="2" t="s">
        <v>84</v>
      </c>
      <c r="D22" s="82">
        <v>300</v>
      </c>
      <c r="E22" s="82">
        <v>300</v>
      </c>
      <c r="F22" s="82">
        <v>300</v>
      </c>
      <c r="G22" s="82">
        <v>300</v>
      </c>
      <c r="H22" s="82">
        <v>300</v>
      </c>
      <c r="I22" s="82">
        <v>300</v>
      </c>
      <c r="J22" s="82">
        <v>300</v>
      </c>
      <c r="K22" s="82"/>
      <c r="L22" s="82" t="s">
        <v>48</v>
      </c>
    </row>
    <row r="23" spans="1:15" ht="20.100000000000001" customHeight="1" x14ac:dyDescent="0.35">
      <c r="A23" s="79" t="s">
        <v>173</v>
      </c>
      <c r="B23" s="81" t="s">
        <v>18</v>
      </c>
      <c r="D23" s="83"/>
      <c r="E23" s="84"/>
      <c r="F23" s="84"/>
      <c r="G23" s="84"/>
      <c r="H23" s="84"/>
      <c r="I23" s="84"/>
      <c r="J23" s="84"/>
      <c r="K23" s="84"/>
      <c r="L23" s="85"/>
    </row>
    <row r="24" spans="1:15" ht="20.100000000000001" customHeight="1" x14ac:dyDescent="0.35">
      <c r="A24" s="77" t="s">
        <v>154</v>
      </c>
      <c r="B24" s="52" t="s">
        <v>107</v>
      </c>
      <c r="D24" s="7">
        <f>(D25*D7+D26*D8)/D7</f>
        <v>0.1277529411764706</v>
      </c>
      <c r="E24" s="7">
        <f t="shared" ref="E24:J24" si="4">(E25*E7+E26*E8)/E7</f>
        <v>0.1277529411764706</v>
      </c>
      <c r="F24" s="7">
        <f t="shared" si="4"/>
        <v>0.1277529411764706</v>
      </c>
      <c r="G24" s="7">
        <f t="shared" si="4"/>
        <v>7.0470588235294118E-2</v>
      </c>
      <c r="H24" s="7">
        <f t="shared" si="4"/>
        <v>0.34941176470588237</v>
      </c>
      <c r="I24" s="7">
        <f t="shared" si="4"/>
        <v>7.0470588235294118E-2</v>
      </c>
      <c r="J24" s="7">
        <f t="shared" si="4"/>
        <v>0.34941176470588237</v>
      </c>
      <c r="K24" s="82" t="s">
        <v>27</v>
      </c>
      <c r="L24" s="82" t="s">
        <v>25</v>
      </c>
    </row>
    <row r="25" spans="1:15" ht="20.100000000000001" customHeight="1" x14ac:dyDescent="0.35">
      <c r="A25" s="77" t="s">
        <v>155</v>
      </c>
      <c r="B25" s="2" t="s">
        <v>19</v>
      </c>
      <c r="D25" s="3">
        <v>2.3E-2</v>
      </c>
      <c r="E25" s="3">
        <v>2.3E-2</v>
      </c>
      <c r="F25" s="3">
        <v>2.3E-2</v>
      </c>
      <c r="G25" s="3">
        <v>5.0000000000000001E-3</v>
      </c>
      <c r="H25" s="3">
        <v>0.1</v>
      </c>
      <c r="I25" s="3">
        <v>5.0000000000000001E-3</v>
      </c>
      <c r="J25" s="3">
        <v>0.1</v>
      </c>
      <c r="K25" s="82" t="s">
        <v>28</v>
      </c>
      <c r="L25" s="82" t="s">
        <v>25</v>
      </c>
    </row>
    <row r="26" spans="1:15" ht="20.100000000000001" customHeight="1" x14ac:dyDescent="0.35">
      <c r="A26" s="77" t="s">
        <v>156</v>
      </c>
      <c r="B26" s="2" t="s">
        <v>20</v>
      </c>
      <c r="D26" s="3">
        <v>0.84</v>
      </c>
      <c r="E26" s="3">
        <v>0.84</v>
      </c>
      <c r="F26" s="3">
        <v>0.84</v>
      </c>
      <c r="G26" s="3">
        <v>0.52500000000000002</v>
      </c>
      <c r="H26" s="3">
        <v>2</v>
      </c>
      <c r="I26" s="3">
        <v>0.52500000000000002</v>
      </c>
      <c r="J26" s="3">
        <v>2</v>
      </c>
      <c r="K26" s="82" t="s">
        <v>29</v>
      </c>
      <c r="L26" s="82" t="s">
        <v>25</v>
      </c>
    </row>
    <row r="27" spans="1:15" ht="20.100000000000001" customHeight="1" x14ac:dyDescent="0.35">
      <c r="A27" s="77" t="s">
        <v>158</v>
      </c>
      <c r="B27" s="2" t="s">
        <v>47</v>
      </c>
      <c r="D27" s="8">
        <v>5.1059999999999999</v>
      </c>
      <c r="E27" s="8">
        <v>5.1059999999999999</v>
      </c>
      <c r="F27" s="8">
        <v>5.1059999999999999</v>
      </c>
      <c r="G27" s="8">
        <v>2.2200000000000002</v>
      </c>
      <c r="H27" s="8">
        <v>10.212</v>
      </c>
      <c r="I27" s="8">
        <v>2.2200000000000002</v>
      </c>
      <c r="J27" s="8">
        <v>10.212</v>
      </c>
      <c r="K27" s="8"/>
      <c r="L27" s="8" t="s">
        <v>42</v>
      </c>
    </row>
    <row r="28" spans="1:15" ht="20.100000000000001" customHeight="1" x14ac:dyDescent="0.35">
      <c r="A28" s="77" t="s">
        <v>132</v>
      </c>
      <c r="B28" s="2" t="s">
        <v>26</v>
      </c>
      <c r="D28" s="82">
        <v>0.24199999999999999</v>
      </c>
      <c r="E28" s="82">
        <v>0.24199999999999999</v>
      </c>
      <c r="F28" s="82">
        <v>0.24199999999999999</v>
      </c>
      <c r="G28" s="82">
        <v>0.20899999999999999</v>
      </c>
      <c r="H28" s="82">
        <v>0.92400000000000004</v>
      </c>
      <c r="I28" s="82">
        <f>G28</f>
        <v>0.20899999999999999</v>
      </c>
      <c r="J28" s="82">
        <f>H28</f>
        <v>0.92400000000000004</v>
      </c>
      <c r="K28" s="82"/>
      <c r="L28" s="82" t="s">
        <v>42</v>
      </c>
    </row>
    <row r="29" spans="1:15" ht="20.100000000000001" customHeight="1" x14ac:dyDescent="0.35">
      <c r="A29" s="80"/>
      <c r="B29" s="2"/>
      <c r="D29" s="82"/>
      <c r="E29" s="82"/>
      <c r="F29" s="82"/>
      <c r="G29" s="82"/>
      <c r="H29" s="82"/>
      <c r="I29" s="82"/>
      <c r="J29" s="82"/>
      <c r="K29" s="82"/>
      <c r="L29" s="82"/>
    </row>
    <row r="30" spans="1:15" ht="20.100000000000001" customHeight="1" x14ac:dyDescent="0.35">
      <c r="A30" s="79" t="s">
        <v>174</v>
      </c>
      <c r="B30" s="81" t="s">
        <v>21</v>
      </c>
      <c r="D30" s="81"/>
      <c r="E30" s="81"/>
      <c r="F30" s="81"/>
      <c r="G30" s="81"/>
      <c r="H30" s="81"/>
      <c r="I30" s="81"/>
      <c r="J30" s="81"/>
      <c r="K30" s="81"/>
      <c r="L30" s="81"/>
    </row>
    <row r="31" spans="1:15" ht="20.100000000000001" customHeight="1" x14ac:dyDescent="0.35">
      <c r="A31" s="52" t="s">
        <v>175</v>
      </c>
      <c r="B31" s="2" t="s">
        <v>43</v>
      </c>
      <c r="D31" s="5">
        <f t="shared" ref="D31:J31" si="5">(D25*D7+D26*D8)/D8</f>
        <v>1.024433962264151</v>
      </c>
      <c r="E31" s="5">
        <f t="shared" si="5"/>
        <v>1.024433962264151</v>
      </c>
      <c r="F31" s="5">
        <f t="shared" si="5"/>
        <v>1.024433962264151</v>
      </c>
      <c r="G31" s="5">
        <f t="shared" si="5"/>
        <v>0.56509433962264155</v>
      </c>
      <c r="H31" s="5">
        <f t="shared" si="5"/>
        <v>2.8018867924528301</v>
      </c>
      <c r="I31" s="5">
        <f t="shared" si="5"/>
        <v>0.56509433962264155</v>
      </c>
      <c r="J31" s="5">
        <f t="shared" si="5"/>
        <v>2.8018867924528301</v>
      </c>
      <c r="K31" s="82"/>
      <c r="L31" s="82" t="s">
        <v>5</v>
      </c>
    </row>
    <row r="32" spans="1:15" x14ac:dyDescent="0.35">
      <c r="C32" s="22"/>
      <c r="D32" s="23"/>
      <c r="E32" s="23"/>
      <c r="F32" s="23"/>
      <c r="G32" s="23"/>
      <c r="H32" s="23"/>
      <c r="I32" s="23"/>
      <c r="J32" s="23"/>
      <c r="K32" s="23"/>
      <c r="L32" s="23"/>
    </row>
    <row r="33" spans="3:12" s="13" customFormat="1" ht="15" x14ac:dyDescent="0.3">
      <c r="D33" s="102" t="s">
        <v>184</v>
      </c>
      <c r="E33" s="9"/>
      <c r="F33" s="9"/>
      <c r="G33" s="9"/>
      <c r="H33" s="9"/>
      <c r="I33" s="9"/>
      <c r="J33" s="9"/>
      <c r="K33" s="9"/>
      <c r="L33" s="9"/>
    </row>
    <row r="34" spans="3:12" s="13" customFormat="1" ht="15" x14ac:dyDescent="0.3">
      <c r="C34" s="10" t="s">
        <v>9</v>
      </c>
      <c r="D34" s="13" t="s">
        <v>186</v>
      </c>
      <c r="E34" s="11"/>
      <c r="F34" s="11"/>
      <c r="G34" s="11"/>
      <c r="H34" s="11"/>
      <c r="I34" s="11"/>
      <c r="J34" s="11"/>
      <c r="K34" s="11"/>
      <c r="L34" s="11"/>
    </row>
    <row r="35" spans="3:12" s="13" customFormat="1" ht="15" x14ac:dyDescent="0.3">
      <c r="C35" s="10" t="s">
        <v>27</v>
      </c>
      <c r="D35" s="60" t="s">
        <v>187</v>
      </c>
      <c r="E35" s="11"/>
      <c r="F35" s="11"/>
      <c r="G35" s="11"/>
      <c r="H35" s="11"/>
      <c r="I35" s="11"/>
      <c r="J35" s="11"/>
      <c r="K35" s="11"/>
      <c r="L35" s="11"/>
    </row>
    <row r="36" spans="3:12" s="13" customFormat="1" ht="15" x14ac:dyDescent="0.3">
      <c r="C36" s="10" t="s">
        <v>28</v>
      </c>
      <c r="D36" s="12" t="s">
        <v>188</v>
      </c>
      <c r="E36" s="11"/>
      <c r="F36" s="11"/>
      <c r="G36" s="11"/>
      <c r="H36" s="11"/>
      <c r="I36" s="11"/>
      <c r="J36" s="11"/>
      <c r="K36" s="11"/>
      <c r="L36" s="11"/>
    </row>
    <row r="37" spans="3:12" s="13" customFormat="1" ht="15" x14ac:dyDescent="0.3">
      <c r="C37" s="10" t="s">
        <v>29</v>
      </c>
      <c r="D37" s="12" t="s">
        <v>189</v>
      </c>
      <c r="E37" s="11"/>
      <c r="F37" s="11"/>
      <c r="G37" s="11"/>
      <c r="H37" s="11"/>
      <c r="I37" s="11"/>
      <c r="J37" s="11"/>
      <c r="K37" s="11"/>
      <c r="L37" s="11"/>
    </row>
    <row r="38" spans="3:12" s="13" customFormat="1" ht="15" x14ac:dyDescent="0.3">
      <c r="C38" s="10"/>
    </row>
    <row r="39" spans="3:12" s="13" customFormat="1" ht="15" x14ac:dyDescent="0.3">
      <c r="D39" s="102" t="s">
        <v>185</v>
      </c>
    </row>
    <row r="40" spans="3:12" s="13" customFormat="1" ht="15" x14ac:dyDescent="0.3">
      <c r="C40" s="14" t="s">
        <v>85</v>
      </c>
      <c r="D40" s="12" t="s">
        <v>23</v>
      </c>
    </row>
    <row r="41" spans="3:12" s="13" customFormat="1" ht="15" x14ac:dyDescent="0.3">
      <c r="C41" s="14" t="s">
        <v>86</v>
      </c>
      <c r="D41" s="13" t="s">
        <v>61</v>
      </c>
    </row>
    <row r="42" spans="3:12" s="13" customFormat="1" ht="15" x14ac:dyDescent="0.3">
      <c r="C42" s="14" t="s">
        <v>87</v>
      </c>
      <c r="D42" s="13" t="s">
        <v>22</v>
      </c>
    </row>
    <row r="43" spans="3:12" s="13" customFormat="1" ht="15" x14ac:dyDescent="0.3">
      <c r="C43" s="14" t="s">
        <v>88</v>
      </c>
      <c r="D43" s="13" t="s">
        <v>62</v>
      </c>
    </row>
    <row r="44" spans="3:12" s="13" customFormat="1" ht="15" x14ac:dyDescent="0.3">
      <c r="C44" s="14" t="s">
        <v>89</v>
      </c>
      <c r="D44" s="13" t="s">
        <v>63</v>
      </c>
    </row>
    <row r="45" spans="3:12" s="13" customFormat="1" ht="15" x14ac:dyDescent="0.3">
      <c r="C45" s="14" t="s">
        <v>90</v>
      </c>
      <c r="D45" s="13" t="s">
        <v>64</v>
      </c>
    </row>
    <row r="46" spans="3:12" s="13" customFormat="1" ht="15" x14ac:dyDescent="0.3">
      <c r="C46" s="14" t="s">
        <v>91</v>
      </c>
      <c r="D46" s="13" t="s">
        <v>65</v>
      </c>
    </row>
    <row r="47" spans="3:12" s="13" customFormat="1" ht="15" x14ac:dyDescent="0.3">
      <c r="C47" s="14" t="s">
        <v>92</v>
      </c>
      <c r="D47" s="13" t="s">
        <v>49</v>
      </c>
    </row>
    <row r="48" spans="3:12" s="13" customFormat="1" ht="15" x14ac:dyDescent="0.3">
      <c r="C48" s="14" t="s">
        <v>93</v>
      </c>
      <c r="D48" s="13" t="s">
        <v>38</v>
      </c>
    </row>
    <row r="49" spans="2:4" s="13" customFormat="1" ht="15" x14ac:dyDescent="0.3">
      <c r="C49" s="14" t="s">
        <v>94</v>
      </c>
      <c r="D49" s="13" t="s">
        <v>58</v>
      </c>
    </row>
    <row r="50" spans="2:4" x14ac:dyDescent="0.35">
      <c r="B50" s="13"/>
    </row>
  </sheetData>
  <mergeCells count="5">
    <mergeCell ref="D5:F5"/>
    <mergeCell ref="D6:F6"/>
    <mergeCell ref="D2:L2"/>
    <mergeCell ref="G3:H3"/>
    <mergeCell ref="I3:J3"/>
  </mergeCells>
  <pageMargins left="0.7" right="0.7" top="0.75" bottom="0.75" header="0.3" footer="0.3"/>
  <pageSetup paperSize="9" scale="47" orientation="portrait" r:id="rId1"/>
  <colBreaks count="1" manualBreakCount="1">
    <brk id="1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topLeftCell="A4" zoomScale="70" zoomScaleNormal="70" workbookViewId="0">
      <selection activeCell="A24" sqref="A24"/>
    </sheetView>
  </sheetViews>
  <sheetFormatPr baseColWidth="10" defaultColWidth="11.42578125" defaultRowHeight="18" x14ac:dyDescent="0.25"/>
  <cols>
    <col min="1" max="1" width="86" style="26" customWidth="1"/>
    <col min="2" max="2" width="84.5703125" style="26" hidden="1" customWidth="1"/>
    <col min="3" max="3" width="6.7109375" style="24" customWidth="1"/>
    <col min="4" max="7" width="9.5703125" style="26" customWidth="1"/>
    <col min="8" max="8" width="15" style="26" customWidth="1"/>
    <col min="9" max="9" width="9.5703125" style="26" customWidth="1"/>
    <col min="10" max="10" width="15" style="26" customWidth="1"/>
    <col min="11" max="11" width="15.85546875" style="26" customWidth="1"/>
    <col min="12" max="12" width="114" style="63" customWidth="1"/>
    <col min="13" max="16384" width="11.42578125" style="26"/>
  </cols>
  <sheetData>
    <row r="1" spans="1:12" ht="60" x14ac:dyDescent="0.25">
      <c r="B1" s="35"/>
      <c r="D1" s="45"/>
      <c r="E1" s="45"/>
      <c r="F1" s="45"/>
      <c r="G1" s="45"/>
      <c r="H1" s="45" t="s">
        <v>224</v>
      </c>
      <c r="I1" s="45"/>
      <c r="J1" s="45" t="s">
        <v>225</v>
      </c>
      <c r="K1" s="45"/>
      <c r="L1" s="64"/>
    </row>
    <row r="2" spans="1:12" ht="51" customHeight="1" x14ac:dyDescent="0.25">
      <c r="A2" s="53" t="s">
        <v>190</v>
      </c>
      <c r="B2" s="35" t="s">
        <v>34</v>
      </c>
      <c r="D2" s="36">
        <v>2016</v>
      </c>
      <c r="E2" s="36">
        <v>2020</v>
      </c>
      <c r="F2" s="36">
        <v>2025</v>
      </c>
      <c r="G2" s="36">
        <v>2030</v>
      </c>
      <c r="H2" s="36" t="s">
        <v>36</v>
      </c>
      <c r="I2" s="36">
        <v>2050</v>
      </c>
      <c r="J2" s="36" t="s">
        <v>226</v>
      </c>
      <c r="K2" s="36" t="s">
        <v>193</v>
      </c>
      <c r="L2" s="35" t="s">
        <v>194</v>
      </c>
    </row>
    <row r="3" spans="1:12" ht="24.95" customHeight="1" x14ac:dyDescent="0.25">
      <c r="A3" s="57" t="s">
        <v>167</v>
      </c>
      <c r="B3" s="35" t="s">
        <v>67</v>
      </c>
      <c r="D3" s="65">
        <v>8500</v>
      </c>
      <c r="E3" s="65">
        <f>[4]PHS!C6</f>
        <v>8500</v>
      </c>
      <c r="F3" s="65">
        <v>8500</v>
      </c>
      <c r="G3" s="65">
        <v>8500</v>
      </c>
      <c r="H3" s="65"/>
      <c r="I3" s="65">
        <v>8500</v>
      </c>
      <c r="J3" s="65"/>
      <c r="K3" s="89" t="s">
        <v>5</v>
      </c>
      <c r="L3" s="94" t="s">
        <v>195</v>
      </c>
    </row>
    <row r="4" spans="1:12" ht="24.95" customHeight="1" x14ac:dyDescent="0.25">
      <c r="A4" s="57" t="s">
        <v>176</v>
      </c>
      <c r="B4" s="35" t="s">
        <v>68</v>
      </c>
      <c r="D4" s="65">
        <v>1060</v>
      </c>
      <c r="E4" s="65">
        <f>[4]PHS!C7</f>
        <v>1060</v>
      </c>
      <c r="F4" s="65">
        <v>1060</v>
      </c>
      <c r="G4" s="65">
        <v>1060</v>
      </c>
      <c r="H4" s="65"/>
      <c r="I4" s="65">
        <v>1060</v>
      </c>
      <c r="J4" s="65"/>
      <c r="K4" s="89"/>
      <c r="L4" s="94"/>
    </row>
    <row r="5" spans="1:12" ht="24.95" customHeight="1" x14ac:dyDescent="0.25">
      <c r="A5" s="57" t="s">
        <v>168</v>
      </c>
      <c r="B5" s="35" t="s">
        <v>69</v>
      </c>
      <c r="D5" s="65">
        <v>1060</v>
      </c>
      <c r="E5" s="65">
        <f>[4]PHS!C8</f>
        <v>1060</v>
      </c>
      <c r="F5" s="65">
        <v>1060</v>
      </c>
      <c r="G5" s="65">
        <v>1060</v>
      </c>
      <c r="H5" s="65"/>
      <c r="I5" s="65">
        <v>1060</v>
      </c>
      <c r="J5" s="65"/>
      <c r="K5" s="89"/>
      <c r="L5" s="94"/>
    </row>
    <row r="6" spans="1:12" ht="39.950000000000003" customHeight="1" x14ac:dyDescent="0.25">
      <c r="A6" s="57" t="s">
        <v>169</v>
      </c>
      <c r="B6" s="35" t="s">
        <v>70</v>
      </c>
      <c r="D6" s="65"/>
      <c r="E6" s="65">
        <f>[4]PHS!C9</f>
        <v>78</v>
      </c>
      <c r="F6" s="65"/>
      <c r="G6" s="65">
        <v>80</v>
      </c>
      <c r="H6" s="66"/>
      <c r="I6" s="67">
        <v>80</v>
      </c>
      <c r="J6" s="66"/>
      <c r="K6" s="68" t="s">
        <v>59</v>
      </c>
      <c r="L6" s="86" t="s">
        <v>196</v>
      </c>
    </row>
    <row r="7" spans="1:12" ht="24.95" customHeight="1" x14ac:dyDescent="0.25">
      <c r="A7" s="57" t="s">
        <v>150</v>
      </c>
      <c r="B7" s="35" t="s">
        <v>71</v>
      </c>
      <c r="D7" s="65"/>
      <c r="E7" s="67">
        <f>POWER(E6/100,0.5)*100</f>
        <v>88.317608663278463</v>
      </c>
      <c r="F7" s="65"/>
      <c r="G7" s="67">
        <f>POWER(G6/100,0.5)*100</f>
        <v>89.442719099991592</v>
      </c>
      <c r="H7" s="65"/>
      <c r="I7" s="67">
        <f>POWER(I6/100,0.5)*100</f>
        <v>89.442719099991592</v>
      </c>
      <c r="J7" s="65"/>
      <c r="K7" s="65"/>
      <c r="L7" s="94" t="s">
        <v>197</v>
      </c>
    </row>
    <row r="8" spans="1:12" ht="24.95" customHeight="1" x14ac:dyDescent="0.25">
      <c r="A8" s="57" t="s">
        <v>151</v>
      </c>
      <c r="B8" s="35" t="s">
        <v>72</v>
      </c>
      <c r="D8" s="65"/>
      <c r="E8" s="67">
        <f>POWER(E6/100,0.5)*100</f>
        <v>88.317608663278463</v>
      </c>
      <c r="F8" s="65"/>
      <c r="G8" s="67">
        <f>POWER(G6/100,0.5)*100</f>
        <v>89.442719099991592</v>
      </c>
      <c r="H8" s="65"/>
      <c r="I8" s="67">
        <f>POWER(I6/100,0.5)*100</f>
        <v>89.442719099991592</v>
      </c>
      <c r="J8" s="67"/>
      <c r="K8" s="68"/>
      <c r="L8" s="94"/>
    </row>
    <row r="9" spans="1:12" ht="63.75" customHeight="1" x14ac:dyDescent="0.25">
      <c r="A9" s="57" t="s">
        <v>216</v>
      </c>
      <c r="B9" s="35" t="s">
        <v>73</v>
      </c>
      <c r="D9" s="65">
        <v>0.01</v>
      </c>
      <c r="E9" s="65">
        <v>0.01</v>
      </c>
      <c r="F9" s="65"/>
      <c r="G9" s="65">
        <v>0.01</v>
      </c>
      <c r="H9" s="65"/>
      <c r="I9" s="67">
        <v>0.01</v>
      </c>
      <c r="J9" s="67"/>
      <c r="K9" s="68" t="s">
        <v>5</v>
      </c>
      <c r="L9" s="86" t="s">
        <v>198</v>
      </c>
    </row>
    <row r="10" spans="1:12" ht="24.95" customHeight="1" x14ac:dyDescent="0.25">
      <c r="A10" s="57" t="s">
        <v>122</v>
      </c>
      <c r="B10" s="35" t="s">
        <v>74</v>
      </c>
      <c r="D10" s="65"/>
      <c r="E10" s="65">
        <v>2</v>
      </c>
      <c r="F10" s="65"/>
      <c r="G10" s="65"/>
      <c r="H10" s="65"/>
      <c r="I10" s="69"/>
      <c r="J10" s="69"/>
      <c r="K10" s="89" t="s">
        <v>24</v>
      </c>
      <c r="L10" s="94" t="s">
        <v>199</v>
      </c>
    </row>
    <row r="11" spans="1:12" ht="24.95" customHeight="1" x14ac:dyDescent="0.25">
      <c r="A11" s="57" t="s">
        <v>123</v>
      </c>
      <c r="B11" s="35" t="s">
        <v>75</v>
      </c>
      <c r="D11" s="65"/>
      <c r="E11" s="65">
        <v>1</v>
      </c>
      <c r="F11" s="65"/>
      <c r="G11" s="65"/>
      <c r="H11" s="65"/>
      <c r="I11" s="69"/>
      <c r="J11" s="69"/>
      <c r="K11" s="89"/>
      <c r="L11" s="94"/>
    </row>
    <row r="12" spans="1:12" ht="60" customHeight="1" x14ac:dyDescent="0.25">
      <c r="A12" s="57" t="s">
        <v>143</v>
      </c>
      <c r="B12" s="35" t="s">
        <v>76</v>
      </c>
      <c r="D12" s="65"/>
      <c r="E12" s="65">
        <f>[4]PHS!C16</f>
        <v>60</v>
      </c>
      <c r="F12" s="65"/>
      <c r="G12" s="65">
        <v>60</v>
      </c>
      <c r="H12" s="65"/>
      <c r="I12" s="67">
        <v>60</v>
      </c>
      <c r="J12" s="70"/>
      <c r="K12" s="68" t="s">
        <v>37</v>
      </c>
      <c r="L12" s="86" t="s">
        <v>200</v>
      </c>
    </row>
    <row r="13" spans="1:12" ht="39.950000000000003" customHeight="1" x14ac:dyDescent="0.25">
      <c r="A13" s="57" t="s">
        <v>124</v>
      </c>
      <c r="B13" s="35" t="s">
        <v>77</v>
      </c>
      <c r="D13" s="65"/>
      <c r="E13" s="65">
        <v>5</v>
      </c>
      <c r="F13" s="65"/>
      <c r="G13" s="65"/>
      <c r="H13" s="65"/>
      <c r="I13" s="69"/>
      <c r="J13" s="69"/>
      <c r="K13" s="68" t="s">
        <v>32</v>
      </c>
      <c r="L13" s="86" t="s">
        <v>201</v>
      </c>
    </row>
    <row r="14" spans="1:12" ht="39.950000000000003" customHeight="1" x14ac:dyDescent="0.25">
      <c r="A14" s="57" t="s">
        <v>170</v>
      </c>
      <c r="B14" s="35" t="s">
        <v>35</v>
      </c>
      <c r="D14" s="65"/>
      <c r="E14" s="65">
        <v>33250</v>
      </c>
      <c r="F14" s="65"/>
      <c r="G14" s="65"/>
      <c r="H14" s="65"/>
      <c r="I14" s="69"/>
      <c r="J14" s="69"/>
      <c r="K14" s="68" t="s">
        <v>33</v>
      </c>
      <c r="L14" s="86" t="s">
        <v>202</v>
      </c>
    </row>
    <row r="15" spans="1:12" ht="24.95" customHeight="1" x14ac:dyDescent="0.25">
      <c r="A15" s="57" t="s">
        <v>152</v>
      </c>
      <c r="B15" s="35" t="s">
        <v>78</v>
      </c>
      <c r="D15" s="65"/>
      <c r="E15" s="65">
        <v>120</v>
      </c>
      <c r="F15" s="65"/>
      <c r="G15" s="65"/>
      <c r="H15" s="66"/>
      <c r="I15" s="69"/>
      <c r="J15" s="66"/>
      <c r="K15" s="89" t="s">
        <v>48</v>
      </c>
      <c r="L15" s="94" t="s">
        <v>203</v>
      </c>
    </row>
    <row r="16" spans="1:12" ht="24.95" customHeight="1" x14ac:dyDescent="0.25">
      <c r="A16" s="57" t="s">
        <v>153</v>
      </c>
      <c r="B16" s="35" t="s">
        <v>79</v>
      </c>
      <c r="D16" s="65"/>
      <c r="E16" s="65">
        <v>300</v>
      </c>
      <c r="F16" s="65"/>
      <c r="G16" s="65"/>
      <c r="H16" s="65"/>
      <c r="I16" s="69"/>
      <c r="J16" s="69"/>
      <c r="K16" s="89"/>
      <c r="L16" s="94"/>
    </row>
    <row r="17" spans="1:12" ht="39.950000000000003" customHeight="1" x14ac:dyDescent="0.25">
      <c r="A17" s="57" t="s">
        <v>154</v>
      </c>
      <c r="B17" s="35" t="s">
        <v>192</v>
      </c>
      <c r="D17" s="65"/>
      <c r="E17" s="71">
        <f>(E18*E3+E19*E4)/E3</f>
        <v>0.1277529411764706</v>
      </c>
      <c r="F17" s="65"/>
      <c r="G17" s="71">
        <f>(G18*G3+G19*G4)/G3</f>
        <v>0.1277529411764706</v>
      </c>
      <c r="H17" s="65"/>
      <c r="I17" s="71">
        <f>(I18*I3+I19*I4)/I3</f>
        <v>0.1277529411764706</v>
      </c>
      <c r="J17" s="71"/>
      <c r="K17" s="89" t="s">
        <v>5</v>
      </c>
      <c r="L17" s="86" t="s">
        <v>204</v>
      </c>
    </row>
    <row r="18" spans="1:12" ht="24.95" customHeight="1" x14ac:dyDescent="0.25">
      <c r="A18" s="57" t="s">
        <v>155</v>
      </c>
      <c r="B18" s="35" t="s">
        <v>191</v>
      </c>
      <c r="D18" s="65">
        <v>2.3E-2</v>
      </c>
      <c r="E18" s="65">
        <f>D18</f>
        <v>2.3E-2</v>
      </c>
      <c r="F18" s="65">
        <f>E18</f>
        <v>2.3E-2</v>
      </c>
      <c r="G18" s="65">
        <f>F18</f>
        <v>2.3E-2</v>
      </c>
      <c r="H18" s="65"/>
      <c r="I18" s="65">
        <f>G18</f>
        <v>2.3E-2</v>
      </c>
      <c r="J18" s="71"/>
      <c r="K18" s="89"/>
      <c r="L18" s="94" t="s">
        <v>205</v>
      </c>
    </row>
    <row r="19" spans="1:12" ht="24.95" customHeight="1" x14ac:dyDescent="0.25">
      <c r="A19" s="57" t="s">
        <v>156</v>
      </c>
      <c r="B19" s="35" t="s">
        <v>80</v>
      </c>
      <c r="D19" s="65">
        <v>0.84</v>
      </c>
      <c r="E19" s="65">
        <v>0.84</v>
      </c>
      <c r="F19" s="65">
        <v>0.84</v>
      </c>
      <c r="G19" s="65">
        <v>0.84</v>
      </c>
      <c r="H19" s="65"/>
      <c r="I19" s="65">
        <v>0.84</v>
      </c>
      <c r="J19" s="71"/>
      <c r="K19" s="89"/>
      <c r="L19" s="94"/>
    </row>
    <row r="20" spans="1:12" ht="30" customHeight="1" x14ac:dyDescent="0.25">
      <c r="A20" s="57" t="s">
        <v>158</v>
      </c>
      <c r="B20" s="35" t="s">
        <v>81</v>
      </c>
      <c r="D20" s="65"/>
      <c r="E20" s="65">
        <v>5.0999999999999996</v>
      </c>
      <c r="F20" s="65"/>
      <c r="G20" s="65">
        <f>E20</f>
        <v>5.0999999999999996</v>
      </c>
      <c r="H20" s="65"/>
      <c r="I20" s="65">
        <f>G20</f>
        <v>5.0999999999999996</v>
      </c>
      <c r="J20" s="69"/>
      <c r="K20" s="89" t="s">
        <v>42</v>
      </c>
      <c r="L20" s="94" t="s">
        <v>206</v>
      </c>
    </row>
    <row r="21" spans="1:12" ht="30" customHeight="1" x14ac:dyDescent="0.25">
      <c r="A21" s="57" t="s">
        <v>132</v>
      </c>
      <c r="B21" s="35" t="s">
        <v>82</v>
      </c>
      <c r="D21" s="72"/>
      <c r="E21" s="65">
        <v>0.24199999999999999</v>
      </c>
      <c r="F21" s="72"/>
      <c r="G21" s="65">
        <f>E21</f>
        <v>0.24199999999999999</v>
      </c>
      <c r="H21" s="72"/>
      <c r="I21" s="65">
        <f>G21</f>
        <v>0.24199999999999999</v>
      </c>
      <c r="J21" s="72"/>
      <c r="K21" s="89"/>
      <c r="L21" s="94"/>
    </row>
    <row r="22" spans="1:12" ht="39.950000000000003" customHeight="1" x14ac:dyDescent="0.25">
      <c r="A22" s="2" t="s">
        <v>175</v>
      </c>
      <c r="B22" s="35" t="s">
        <v>66</v>
      </c>
      <c r="D22" s="65"/>
      <c r="E22" s="71">
        <f>(E18*E3+E19*E4)/E4</f>
        <v>1.024433962264151</v>
      </c>
      <c r="F22" s="65"/>
      <c r="G22" s="71">
        <f>(G18*G3+G19*G4)/G4</f>
        <v>1.024433962264151</v>
      </c>
      <c r="H22" s="65"/>
      <c r="I22" s="71">
        <f>(I18*I3+I19*I4)/I4</f>
        <v>1.024433962264151</v>
      </c>
      <c r="J22" s="69"/>
      <c r="K22" s="68"/>
      <c r="L22" s="86" t="s">
        <v>204</v>
      </c>
    </row>
    <row r="23" spans="1:12" x14ac:dyDescent="0.25">
      <c r="I23" s="28"/>
      <c r="J23" s="28"/>
      <c r="K23" s="27"/>
      <c r="L23" s="62"/>
    </row>
    <row r="24" spans="1:12" x14ac:dyDescent="0.25">
      <c r="I24" s="28"/>
      <c r="J24" s="28"/>
      <c r="K24" s="27"/>
      <c r="L24" s="62"/>
    </row>
    <row r="25" spans="1:12" x14ac:dyDescent="0.25">
      <c r="I25" s="28"/>
      <c r="J25" s="28"/>
      <c r="K25" s="27"/>
      <c r="L25" s="62"/>
    </row>
    <row r="26" spans="1:12" s="25" customFormat="1" x14ac:dyDescent="0.3">
      <c r="A26" s="26"/>
      <c r="B26" s="55"/>
      <c r="C26" s="14" t="s">
        <v>85</v>
      </c>
      <c r="D26" s="12" t="s">
        <v>23</v>
      </c>
      <c r="I26" s="29"/>
      <c r="J26" s="29"/>
      <c r="L26" s="61"/>
    </row>
    <row r="27" spans="1:12" s="25" customFormat="1" x14ac:dyDescent="0.3">
      <c r="A27" s="26"/>
      <c r="B27" s="55"/>
      <c r="C27" s="14" t="s">
        <v>86</v>
      </c>
      <c r="D27" s="13" t="s">
        <v>61</v>
      </c>
      <c r="I27" s="30"/>
      <c r="J27" s="30"/>
      <c r="L27" s="61"/>
    </row>
    <row r="28" spans="1:12" s="25" customFormat="1" x14ac:dyDescent="0.3">
      <c r="A28" s="26"/>
      <c r="B28" s="55"/>
      <c r="C28" s="14" t="s">
        <v>87</v>
      </c>
      <c r="D28" s="13" t="s">
        <v>22</v>
      </c>
      <c r="L28" s="61"/>
    </row>
    <row r="29" spans="1:12" s="25" customFormat="1" x14ac:dyDescent="0.3">
      <c r="A29" s="26"/>
      <c r="B29" s="55"/>
      <c r="C29" s="14" t="s">
        <v>88</v>
      </c>
      <c r="D29" s="13" t="s">
        <v>62</v>
      </c>
      <c r="L29" s="61"/>
    </row>
    <row r="30" spans="1:12" s="25" customFormat="1" x14ac:dyDescent="0.3">
      <c r="A30" s="26"/>
      <c r="B30" s="55"/>
      <c r="C30" s="14" t="s">
        <v>89</v>
      </c>
      <c r="D30" s="13" t="s">
        <v>63</v>
      </c>
      <c r="L30" s="61"/>
    </row>
    <row r="31" spans="1:12" s="25" customFormat="1" x14ac:dyDescent="0.3">
      <c r="A31" s="26"/>
      <c r="B31" s="55"/>
      <c r="C31" s="14" t="s">
        <v>90</v>
      </c>
      <c r="D31" s="13" t="s">
        <v>64</v>
      </c>
      <c r="L31" s="61"/>
    </row>
    <row r="32" spans="1:12" s="25" customFormat="1" x14ac:dyDescent="0.3">
      <c r="A32" s="26"/>
      <c r="B32" s="55"/>
      <c r="C32" s="14" t="s">
        <v>91</v>
      </c>
      <c r="D32" s="13" t="s">
        <v>65</v>
      </c>
      <c r="L32" s="61"/>
    </row>
    <row r="33" spans="1:12" s="25" customFormat="1" x14ac:dyDescent="0.3">
      <c r="A33" s="26"/>
      <c r="B33" s="55"/>
      <c r="C33" s="14" t="s">
        <v>92</v>
      </c>
      <c r="D33" s="13" t="s">
        <v>49</v>
      </c>
      <c r="L33" s="61"/>
    </row>
    <row r="34" spans="1:12" s="25" customFormat="1" x14ac:dyDescent="0.3">
      <c r="A34" s="26"/>
      <c r="B34" s="55"/>
      <c r="C34" s="14" t="s">
        <v>93</v>
      </c>
      <c r="D34" s="13" t="s">
        <v>38</v>
      </c>
      <c r="L34" s="61"/>
    </row>
    <row r="35" spans="1:12" s="25" customFormat="1" x14ac:dyDescent="0.3">
      <c r="A35" s="26"/>
      <c r="B35" s="55"/>
      <c r="C35" s="14" t="s">
        <v>94</v>
      </c>
      <c r="D35" s="13" t="s">
        <v>58</v>
      </c>
      <c r="L35" s="61"/>
    </row>
  </sheetData>
  <mergeCells count="11">
    <mergeCell ref="L3:L5"/>
    <mergeCell ref="L10:L11"/>
    <mergeCell ref="K15:K16"/>
    <mergeCell ref="L15:L16"/>
    <mergeCell ref="K3:K5"/>
    <mergeCell ref="L7:L8"/>
    <mergeCell ref="L18:L19"/>
    <mergeCell ref="L20:L21"/>
    <mergeCell ref="K17:K19"/>
    <mergeCell ref="K20:K21"/>
    <mergeCell ref="K10:K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7"/>
  <sheetViews>
    <sheetView tabSelected="1" zoomScale="82" zoomScaleNormal="82" workbookViewId="0">
      <selection activeCell="A29" sqref="A29"/>
    </sheetView>
  </sheetViews>
  <sheetFormatPr baseColWidth="10" defaultColWidth="11.42578125" defaultRowHeight="18" x14ac:dyDescent="0.25"/>
  <cols>
    <col min="1" max="1" width="74.140625" style="34" customWidth="1"/>
    <col min="2" max="2" width="56.42578125" style="34" hidden="1" customWidth="1"/>
    <col min="3" max="3" width="5.42578125" style="51" customWidth="1"/>
    <col min="4" max="4" width="9.7109375" style="34" customWidth="1"/>
    <col min="5" max="7" width="9.5703125" style="34" customWidth="1"/>
    <col min="8" max="12" width="11.7109375" style="34" customWidth="1"/>
    <col min="13" max="18" width="12.7109375" style="34" customWidth="1"/>
    <col min="19" max="20" width="9.5703125" style="34" customWidth="1"/>
    <col min="21" max="21" width="12.7109375" style="34" customWidth="1"/>
    <col min="22" max="22" width="13.42578125" style="34" customWidth="1"/>
    <col min="23" max="24" width="12.28515625" style="34" customWidth="1"/>
    <col min="25" max="16384" width="11.42578125" style="34"/>
  </cols>
  <sheetData>
    <row r="1" spans="1:24" x14ac:dyDescent="0.25">
      <c r="B1" s="31"/>
      <c r="D1" s="32"/>
      <c r="E1" s="32"/>
      <c r="F1" s="32"/>
      <c r="G1" s="32"/>
      <c r="H1" s="100" t="s">
        <v>207</v>
      </c>
      <c r="I1" s="100"/>
      <c r="J1" s="100" t="s">
        <v>208</v>
      </c>
      <c r="K1" s="100"/>
      <c r="L1" s="32"/>
      <c r="M1" s="100" t="s">
        <v>209</v>
      </c>
      <c r="N1" s="100"/>
      <c r="O1" s="100" t="s">
        <v>227</v>
      </c>
      <c r="P1" s="100"/>
      <c r="Q1" s="100" t="s">
        <v>210</v>
      </c>
      <c r="R1" s="100"/>
      <c r="S1" s="32"/>
      <c r="T1" s="33"/>
      <c r="U1" s="33"/>
      <c r="V1" s="33"/>
      <c r="W1" s="100" t="s">
        <v>211</v>
      </c>
      <c r="X1" s="100"/>
    </row>
    <row r="2" spans="1:24" ht="24.95" customHeight="1" x14ac:dyDescent="0.25">
      <c r="A2" s="73" t="s">
        <v>190</v>
      </c>
      <c r="B2" s="35" t="s">
        <v>34</v>
      </c>
      <c r="D2" s="36" t="s">
        <v>50</v>
      </c>
      <c r="E2" s="36">
        <v>2020</v>
      </c>
      <c r="F2" s="36">
        <v>2030</v>
      </c>
      <c r="G2" s="36">
        <v>2050</v>
      </c>
      <c r="H2" s="54" t="s">
        <v>182</v>
      </c>
      <c r="I2" s="54" t="s">
        <v>183</v>
      </c>
      <c r="J2" s="54" t="s">
        <v>182</v>
      </c>
      <c r="K2" s="54" t="s">
        <v>183</v>
      </c>
      <c r="L2" s="6" t="s">
        <v>193</v>
      </c>
      <c r="M2" s="54" t="s">
        <v>182</v>
      </c>
      <c r="N2" s="54" t="s">
        <v>183</v>
      </c>
      <c r="O2" s="54" t="s">
        <v>182</v>
      </c>
      <c r="P2" s="54" t="s">
        <v>183</v>
      </c>
      <c r="Q2" s="54" t="s">
        <v>182</v>
      </c>
      <c r="R2" s="54" t="s">
        <v>183</v>
      </c>
      <c r="S2" s="37"/>
      <c r="T2" s="38"/>
      <c r="U2" s="39"/>
      <c r="V2" s="39"/>
      <c r="W2" s="90" t="s">
        <v>228</v>
      </c>
      <c r="X2" s="91"/>
    </row>
    <row r="3" spans="1:24" ht="24.95" customHeight="1" x14ac:dyDescent="0.25">
      <c r="A3" s="113" t="s">
        <v>167</v>
      </c>
      <c r="B3" s="35" t="s">
        <v>67</v>
      </c>
      <c r="D3" s="36" t="s">
        <v>51</v>
      </c>
      <c r="E3" s="37">
        <v>1600</v>
      </c>
      <c r="F3" s="37">
        <v>1600</v>
      </c>
      <c r="G3" s="37">
        <v>1600</v>
      </c>
      <c r="H3" s="37">
        <v>400</v>
      </c>
      <c r="I3" s="37">
        <v>8000</v>
      </c>
      <c r="J3" s="37">
        <v>400</v>
      </c>
      <c r="K3" s="37">
        <v>8000</v>
      </c>
      <c r="L3" s="101" t="s">
        <v>59</v>
      </c>
      <c r="M3" s="40">
        <f>(H3-$E$3)/$E$3</f>
        <v>-0.75</v>
      </c>
      <c r="N3" s="40">
        <f>(I3-$E$3)/$E$3</f>
        <v>4</v>
      </c>
      <c r="O3" s="40">
        <f t="shared" ref="O3:P7" si="0">M3</f>
        <v>-0.75</v>
      </c>
      <c r="P3" s="40">
        <f t="shared" si="0"/>
        <v>4</v>
      </c>
      <c r="Q3" s="41">
        <f>(J3-$G$3)/$G$3</f>
        <v>-0.75</v>
      </c>
      <c r="R3" s="41">
        <f>(K3-$G$3)/$G$3</f>
        <v>4</v>
      </c>
      <c r="S3" s="37"/>
      <c r="T3" s="38"/>
      <c r="U3" s="39"/>
      <c r="V3" s="39"/>
      <c r="W3" s="98"/>
      <c r="X3" s="99"/>
    </row>
    <row r="4" spans="1:24" ht="24.95" customHeight="1" x14ac:dyDescent="0.25">
      <c r="A4" s="113" t="s">
        <v>176</v>
      </c>
      <c r="B4" s="35" t="s">
        <v>68</v>
      </c>
      <c r="D4" s="36" t="s">
        <v>52</v>
      </c>
      <c r="E4" s="37">
        <v>200</v>
      </c>
      <c r="F4" s="37">
        <v>200</v>
      </c>
      <c r="G4" s="37">
        <v>200</v>
      </c>
      <c r="H4" s="37">
        <v>50</v>
      </c>
      <c r="I4" s="37">
        <v>1000</v>
      </c>
      <c r="J4" s="37">
        <v>50</v>
      </c>
      <c r="K4" s="37">
        <v>1000</v>
      </c>
      <c r="L4" s="101"/>
      <c r="M4" s="40">
        <f>(H4-$E$4)/$E$4</f>
        <v>-0.75</v>
      </c>
      <c r="N4" s="40">
        <f>(I4-$E$4)/$E$4</f>
        <v>4</v>
      </c>
      <c r="O4" s="40">
        <f t="shared" si="0"/>
        <v>-0.75</v>
      </c>
      <c r="P4" s="40">
        <f t="shared" si="0"/>
        <v>4</v>
      </c>
      <c r="Q4" s="40">
        <f>(J4-$G$4)/$G$4</f>
        <v>-0.75</v>
      </c>
      <c r="R4" s="40">
        <f>(K4-G4)/G4</f>
        <v>4</v>
      </c>
      <c r="S4" s="37"/>
      <c r="T4" s="37"/>
      <c r="U4" s="37"/>
      <c r="V4" s="37"/>
      <c r="W4" s="98"/>
      <c r="X4" s="99"/>
    </row>
    <row r="5" spans="1:24" ht="24.95" customHeight="1" x14ac:dyDescent="0.25">
      <c r="A5" s="113" t="s">
        <v>168</v>
      </c>
      <c r="B5" s="35" t="s">
        <v>95</v>
      </c>
      <c r="D5" s="36" t="s">
        <v>56</v>
      </c>
      <c r="E5" s="37">
        <v>200</v>
      </c>
      <c r="F5" s="37">
        <v>200</v>
      </c>
      <c r="G5" s="37">
        <v>200</v>
      </c>
      <c r="H5" s="37">
        <v>50</v>
      </c>
      <c r="I5" s="37">
        <v>500</v>
      </c>
      <c r="J5" s="37">
        <v>50</v>
      </c>
      <c r="K5" s="37">
        <v>500</v>
      </c>
      <c r="L5" s="101"/>
      <c r="M5" s="40">
        <f>(H5-E5)/E5</f>
        <v>-0.75</v>
      </c>
      <c r="N5" s="40">
        <f>(I5-E5)/E5</f>
        <v>1.5</v>
      </c>
      <c r="O5" s="40">
        <f t="shared" si="0"/>
        <v>-0.75</v>
      </c>
      <c r="P5" s="40">
        <f t="shared" si="0"/>
        <v>1.5</v>
      </c>
      <c r="Q5" s="40">
        <f>(J5-G5)/G5</f>
        <v>-0.75</v>
      </c>
      <c r="R5" s="40">
        <f>(K5-G5)/G5</f>
        <v>1.5</v>
      </c>
      <c r="S5" s="37"/>
      <c r="T5" s="37"/>
      <c r="U5" s="37"/>
      <c r="V5" s="37"/>
      <c r="W5" s="98"/>
      <c r="X5" s="99"/>
    </row>
    <row r="6" spans="1:24" ht="24.95" customHeight="1" x14ac:dyDescent="0.25">
      <c r="A6" s="113" t="s">
        <v>214</v>
      </c>
      <c r="B6" s="35" t="s">
        <v>70</v>
      </c>
      <c r="D6" s="36" t="s">
        <v>53</v>
      </c>
      <c r="E6" s="37">
        <v>80</v>
      </c>
      <c r="F6" s="37">
        <v>80</v>
      </c>
      <c r="G6" s="37">
        <v>80</v>
      </c>
      <c r="H6" s="37">
        <v>70</v>
      </c>
      <c r="I6" s="37">
        <v>84</v>
      </c>
      <c r="J6" s="37">
        <v>70</v>
      </c>
      <c r="K6" s="37">
        <v>84</v>
      </c>
      <c r="L6" s="101"/>
      <c r="M6" s="40">
        <f>(H6-E6)/E6</f>
        <v>-0.125</v>
      </c>
      <c r="N6" s="40">
        <f>(I6-E6)/E6</f>
        <v>0.05</v>
      </c>
      <c r="O6" s="40">
        <f t="shared" si="0"/>
        <v>-0.125</v>
      </c>
      <c r="P6" s="40">
        <f t="shared" si="0"/>
        <v>0.05</v>
      </c>
      <c r="Q6" s="40">
        <f>(J6-G6)/G6</f>
        <v>-0.125</v>
      </c>
      <c r="R6" s="40">
        <f>(K6-G6)/G6</f>
        <v>0.05</v>
      </c>
      <c r="S6" s="37"/>
      <c r="T6" s="38" t="s">
        <v>44</v>
      </c>
      <c r="U6" s="38" t="s">
        <v>45</v>
      </c>
      <c r="V6" s="38" t="s">
        <v>46</v>
      </c>
      <c r="W6" s="98"/>
      <c r="X6" s="99"/>
    </row>
    <row r="7" spans="1:24" ht="24.95" customHeight="1" x14ac:dyDescent="0.25">
      <c r="A7" s="113" t="s">
        <v>215</v>
      </c>
      <c r="B7" s="35" t="s">
        <v>73</v>
      </c>
      <c r="D7" s="36" t="s">
        <v>54</v>
      </c>
      <c r="E7" s="37">
        <v>1</v>
      </c>
      <c r="F7" s="37">
        <v>1</v>
      </c>
      <c r="G7" s="37">
        <v>1</v>
      </c>
      <c r="H7" s="37">
        <v>0.1</v>
      </c>
      <c r="I7" s="37">
        <v>2</v>
      </c>
      <c r="J7" s="37">
        <v>0.1</v>
      </c>
      <c r="K7" s="37">
        <v>2</v>
      </c>
      <c r="L7" s="101"/>
      <c r="M7" s="40">
        <f>(H7-E7)/E7</f>
        <v>-0.9</v>
      </c>
      <c r="N7" s="40">
        <f>(I7-E7)/E7</f>
        <v>1</v>
      </c>
      <c r="O7" s="40">
        <f t="shared" si="0"/>
        <v>-0.9</v>
      </c>
      <c r="P7" s="40">
        <f t="shared" si="0"/>
        <v>1</v>
      </c>
      <c r="Q7" s="40">
        <f>(J7-G7)/G7</f>
        <v>-0.9</v>
      </c>
      <c r="R7" s="40">
        <f>(K7-G7)/G7</f>
        <v>1</v>
      </c>
      <c r="S7" s="37"/>
      <c r="T7" s="38">
        <v>2020</v>
      </c>
      <c r="U7" s="42">
        <f>M8</f>
        <v>-0.75</v>
      </c>
      <c r="V7" s="39">
        <f>N8</f>
        <v>0</v>
      </c>
      <c r="W7" s="98"/>
      <c r="X7" s="99"/>
    </row>
    <row r="8" spans="1:24" ht="24.95" customHeight="1" x14ac:dyDescent="0.25">
      <c r="A8" s="113" t="s">
        <v>152</v>
      </c>
      <c r="B8" s="35" t="s">
        <v>96</v>
      </c>
      <c r="D8" s="36" t="s">
        <v>55</v>
      </c>
      <c r="E8" s="37">
        <v>240</v>
      </c>
      <c r="F8" s="37">
        <v>60</v>
      </c>
      <c r="G8" s="37">
        <v>60</v>
      </c>
      <c r="H8" s="37">
        <v>60</v>
      </c>
      <c r="I8" s="37">
        <v>240</v>
      </c>
      <c r="J8" s="37">
        <v>60</v>
      </c>
      <c r="K8" s="37">
        <v>240</v>
      </c>
      <c r="L8" s="101"/>
      <c r="M8" s="40">
        <f>(H8-E8)/E8</f>
        <v>-0.75</v>
      </c>
      <c r="N8" s="40">
        <f>(I8-E8)/E8</f>
        <v>0</v>
      </c>
      <c r="O8" s="37">
        <f>(0.025*F2)-51.25</f>
        <v>-0.5</v>
      </c>
      <c r="P8" s="37">
        <f>(0.1*F2)-202</f>
        <v>1</v>
      </c>
      <c r="Q8" s="40">
        <f>(J8-G8)/G8</f>
        <v>0</v>
      </c>
      <c r="R8" s="40">
        <f>(K8-G8)/G8</f>
        <v>3</v>
      </c>
      <c r="S8" s="37"/>
      <c r="T8" s="38">
        <v>2050</v>
      </c>
      <c r="U8" s="42">
        <f>Q8</f>
        <v>0</v>
      </c>
      <c r="V8" s="39">
        <f>R8</f>
        <v>3</v>
      </c>
      <c r="W8" s="92"/>
      <c r="X8" s="93"/>
    </row>
    <row r="9" spans="1:24" x14ac:dyDescent="0.25">
      <c r="A9" s="74"/>
      <c r="B9" s="24"/>
      <c r="D9" s="43"/>
    </row>
    <row r="10" spans="1:24" x14ac:dyDescent="0.25">
      <c r="A10" s="74"/>
      <c r="B10" s="24"/>
      <c r="D10" s="43"/>
    </row>
    <row r="11" spans="1:24" x14ac:dyDescent="0.25">
      <c r="A11" s="75"/>
      <c r="B11" s="35"/>
      <c r="D11" s="95" t="s">
        <v>211</v>
      </c>
      <c r="E11" s="96"/>
      <c r="F11" s="96"/>
      <c r="G11" s="96"/>
      <c r="H11" s="96"/>
      <c r="I11" s="96"/>
      <c r="J11" s="96"/>
      <c r="K11" s="96"/>
      <c r="L11" s="97"/>
      <c r="Q11" s="44"/>
      <c r="R11" s="44"/>
    </row>
    <row r="12" spans="1:24" ht="24.95" customHeight="1" x14ac:dyDescent="0.25">
      <c r="A12" s="113" t="s">
        <v>150</v>
      </c>
      <c r="B12" s="35" t="s">
        <v>105</v>
      </c>
      <c r="D12" s="103" t="s">
        <v>217</v>
      </c>
      <c r="E12" s="103"/>
      <c r="F12" s="103"/>
      <c r="G12" s="103"/>
      <c r="H12" s="103"/>
      <c r="I12" s="103"/>
      <c r="J12" s="103"/>
      <c r="K12" s="103"/>
      <c r="L12" s="103"/>
      <c r="M12" s="46"/>
      <c r="N12" s="46"/>
      <c r="O12" s="46"/>
      <c r="P12" s="46"/>
      <c r="Q12" s="47"/>
      <c r="R12" s="47"/>
    </row>
    <row r="13" spans="1:24" ht="24.95" customHeight="1" x14ac:dyDescent="0.25">
      <c r="A13" s="113" t="s">
        <v>151</v>
      </c>
      <c r="B13" s="48" t="s">
        <v>106</v>
      </c>
      <c r="D13" s="103"/>
      <c r="E13" s="103"/>
      <c r="F13" s="103"/>
      <c r="G13" s="103"/>
      <c r="H13" s="103"/>
      <c r="I13" s="103"/>
      <c r="J13" s="103"/>
      <c r="K13" s="103"/>
      <c r="L13" s="103"/>
      <c r="M13" s="46"/>
      <c r="N13" s="46"/>
      <c r="O13" s="46"/>
      <c r="P13" s="46"/>
      <c r="Q13" s="47"/>
      <c r="R13" s="47"/>
    </row>
    <row r="14" spans="1:24" ht="24.95" customHeight="1" x14ac:dyDescent="0.25">
      <c r="A14" s="113" t="s">
        <v>122</v>
      </c>
      <c r="B14" s="35" t="s">
        <v>97</v>
      </c>
      <c r="D14" s="104" t="s">
        <v>218</v>
      </c>
      <c r="E14" s="105"/>
      <c r="F14" s="105"/>
      <c r="G14" s="105"/>
      <c r="H14" s="105"/>
      <c r="I14" s="105"/>
      <c r="J14" s="105"/>
      <c r="K14" s="105"/>
      <c r="L14" s="106"/>
      <c r="M14" s="49"/>
      <c r="N14" s="50"/>
      <c r="O14" s="50"/>
      <c r="P14" s="50"/>
      <c r="Q14" s="47"/>
      <c r="R14" s="47"/>
    </row>
    <row r="15" spans="1:24" ht="24.95" customHeight="1" x14ac:dyDescent="0.25">
      <c r="A15" s="113" t="s">
        <v>123</v>
      </c>
      <c r="B15" s="35" t="s">
        <v>98</v>
      </c>
      <c r="D15" s="107"/>
      <c r="E15" s="108"/>
      <c r="F15" s="108"/>
      <c r="G15" s="108"/>
      <c r="H15" s="108"/>
      <c r="I15" s="108"/>
      <c r="J15" s="108"/>
      <c r="K15" s="108"/>
      <c r="L15" s="109"/>
      <c r="M15" s="50"/>
      <c r="N15" s="50"/>
      <c r="O15" s="50"/>
      <c r="P15" s="50"/>
      <c r="Q15" s="47"/>
      <c r="R15" s="47"/>
    </row>
    <row r="16" spans="1:24" ht="30" customHeight="1" x14ac:dyDescent="0.25">
      <c r="A16" s="113" t="s">
        <v>124</v>
      </c>
      <c r="B16" s="35" t="s">
        <v>99</v>
      </c>
      <c r="D16" s="110" t="s">
        <v>219</v>
      </c>
      <c r="E16" s="111"/>
      <c r="F16" s="111"/>
      <c r="G16" s="111"/>
      <c r="H16" s="111"/>
      <c r="I16" s="111"/>
      <c r="J16" s="111"/>
      <c r="K16" s="111"/>
      <c r="L16" s="112"/>
      <c r="M16" s="50"/>
      <c r="N16" s="50"/>
      <c r="O16" s="50"/>
      <c r="P16" s="50"/>
      <c r="Q16" s="47"/>
      <c r="R16" s="47"/>
    </row>
    <row r="17" spans="1:18" ht="30" customHeight="1" x14ac:dyDescent="0.25">
      <c r="A17" s="113" t="s">
        <v>143</v>
      </c>
      <c r="B17" s="35" t="s">
        <v>76</v>
      </c>
      <c r="D17" s="110" t="s">
        <v>220</v>
      </c>
      <c r="E17" s="111"/>
      <c r="F17" s="111"/>
      <c r="G17" s="111"/>
      <c r="H17" s="111"/>
      <c r="I17" s="111"/>
      <c r="J17" s="111"/>
      <c r="K17" s="111"/>
      <c r="L17" s="112"/>
      <c r="M17" s="50"/>
      <c r="N17" s="50"/>
      <c r="O17" s="50"/>
      <c r="P17" s="50"/>
      <c r="Q17" s="47"/>
      <c r="R17" s="47"/>
    </row>
    <row r="18" spans="1:18" ht="36.75" customHeight="1" x14ac:dyDescent="0.25">
      <c r="A18" s="113" t="s">
        <v>154</v>
      </c>
      <c r="B18" s="35" t="s">
        <v>100</v>
      </c>
      <c r="D18" s="110" t="s">
        <v>204</v>
      </c>
      <c r="E18" s="111"/>
      <c r="F18" s="111"/>
      <c r="G18" s="111"/>
      <c r="H18" s="111"/>
      <c r="I18" s="111"/>
      <c r="J18" s="111"/>
      <c r="K18" s="111"/>
      <c r="L18" s="112"/>
      <c r="M18" s="49"/>
      <c r="N18" s="50"/>
      <c r="O18" s="50"/>
      <c r="P18" s="50"/>
      <c r="Q18" s="47"/>
      <c r="R18" s="47"/>
    </row>
    <row r="19" spans="1:18" ht="24.95" customHeight="1" x14ac:dyDescent="0.25">
      <c r="A19" s="113" t="s">
        <v>155</v>
      </c>
      <c r="B19" s="35" t="s">
        <v>101</v>
      </c>
      <c r="D19" s="104" t="s">
        <v>221</v>
      </c>
      <c r="E19" s="105"/>
      <c r="F19" s="105"/>
      <c r="G19" s="105"/>
      <c r="H19" s="105"/>
      <c r="I19" s="105"/>
      <c r="J19" s="105"/>
      <c r="K19" s="105"/>
      <c r="L19" s="106"/>
      <c r="M19" s="50"/>
      <c r="N19" s="50"/>
      <c r="O19" s="50"/>
      <c r="P19" s="50"/>
      <c r="Q19" s="47"/>
      <c r="R19" s="47"/>
    </row>
    <row r="20" spans="1:18" ht="24.95" customHeight="1" x14ac:dyDescent="0.25">
      <c r="A20" s="113" t="s">
        <v>156</v>
      </c>
      <c r="B20" s="35" t="s">
        <v>102</v>
      </c>
      <c r="D20" s="107"/>
      <c r="E20" s="108"/>
      <c r="F20" s="108"/>
      <c r="G20" s="108"/>
      <c r="H20" s="108"/>
      <c r="I20" s="108"/>
      <c r="J20" s="108"/>
      <c r="K20" s="108"/>
      <c r="L20" s="109"/>
      <c r="M20" s="50"/>
      <c r="N20" s="50"/>
      <c r="O20" s="50"/>
      <c r="P20" s="50"/>
      <c r="Q20" s="47"/>
      <c r="R20" s="47"/>
    </row>
    <row r="21" spans="1:18" ht="24.95" customHeight="1" x14ac:dyDescent="0.25">
      <c r="A21" s="113" t="s">
        <v>158</v>
      </c>
      <c r="B21" s="35" t="s">
        <v>81</v>
      </c>
      <c r="D21" s="104" t="s">
        <v>222</v>
      </c>
      <c r="E21" s="105"/>
      <c r="F21" s="105"/>
      <c r="G21" s="105"/>
      <c r="H21" s="105"/>
      <c r="I21" s="105"/>
      <c r="J21" s="105"/>
      <c r="K21" s="105"/>
      <c r="L21" s="106"/>
      <c r="M21" s="50"/>
      <c r="N21" s="50"/>
      <c r="O21" s="50"/>
      <c r="P21" s="50"/>
      <c r="Q21" s="47"/>
      <c r="R21" s="47"/>
    </row>
    <row r="22" spans="1:18" ht="24.95" customHeight="1" x14ac:dyDescent="0.25">
      <c r="A22" s="113" t="s">
        <v>132</v>
      </c>
      <c r="B22" s="35" t="s">
        <v>103</v>
      </c>
      <c r="D22" s="107"/>
      <c r="E22" s="108"/>
      <c r="F22" s="108"/>
      <c r="G22" s="108"/>
      <c r="H22" s="108"/>
      <c r="I22" s="108"/>
      <c r="J22" s="108"/>
      <c r="K22" s="108"/>
      <c r="L22" s="109"/>
      <c r="M22" s="49"/>
      <c r="N22" s="49"/>
      <c r="O22" s="49"/>
      <c r="P22" s="49"/>
      <c r="Q22" s="47"/>
      <c r="R22" s="47"/>
    </row>
    <row r="23" spans="1:18" ht="40.5" customHeight="1" x14ac:dyDescent="0.25">
      <c r="A23" s="114" t="s">
        <v>175</v>
      </c>
      <c r="B23" s="35" t="s">
        <v>104</v>
      </c>
      <c r="D23" s="110" t="s">
        <v>204</v>
      </c>
      <c r="E23" s="111"/>
      <c r="F23" s="111"/>
      <c r="G23" s="111"/>
      <c r="H23" s="111"/>
      <c r="I23" s="111"/>
      <c r="J23" s="111"/>
      <c r="K23" s="111"/>
      <c r="L23" s="112"/>
      <c r="M23" s="49"/>
      <c r="N23" s="49"/>
      <c r="O23" s="49"/>
      <c r="P23" s="49"/>
      <c r="Q23" s="47"/>
      <c r="R23" s="47"/>
    </row>
    <row r="24" spans="1:18" ht="30" customHeight="1" x14ac:dyDescent="0.25">
      <c r="A24" s="113" t="s">
        <v>170</v>
      </c>
      <c r="B24" s="35" t="s">
        <v>57</v>
      </c>
      <c r="D24" s="110" t="s">
        <v>223</v>
      </c>
      <c r="E24" s="111"/>
      <c r="F24" s="111"/>
      <c r="G24" s="111"/>
      <c r="H24" s="111"/>
      <c r="I24" s="111"/>
      <c r="J24" s="111"/>
      <c r="K24" s="111"/>
      <c r="L24" s="112"/>
      <c r="M24" s="49"/>
      <c r="N24" s="49"/>
      <c r="O24" s="49"/>
      <c r="P24" s="49"/>
      <c r="Q24" s="47"/>
      <c r="R24" s="47"/>
    </row>
    <row r="25" spans="1:18" x14ac:dyDescent="0.25">
      <c r="C25" s="24"/>
      <c r="D25" s="43"/>
    </row>
    <row r="26" spans="1:18" x14ac:dyDescent="0.25">
      <c r="C26" s="24"/>
      <c r="D26" s="43"/>
    </row>
    <row r="27" spans="1:18" x14ac:dyDescent="0.25">
      <c r="C27" s="24"/>
      <c r="D27" s="43"/>
    </row>
    <row r="28" spans="1:18" x14ac:dyDescent="0.25">
      <c r="C28" s="24"/>
      <c r="D28" s="43"/>
    </row>
    <row r="29" spans="1:18" x14ac:dyDescent="0.25">
      <c r="C29" s="24"/>
      <c r="D29" s="43"/>
    </row>
    <row r="30" spans="1:18" x14ac:dyDescent="0.25">
      <c r="C30" s="24"/>
      <c r="D30" s="43"/>
    </row>
    <row r="31" spans="1:18" x14ac:dyDescent="0.25">
      <c r="C31" s="24"/>
      <c r="D31" s="43"/>
    </row>
    <row r="32" spans="1:18" x14ac:dyDescent="0.25">
      <c r="C32" s="24"/>
      <c r="D32" s="43"/>
    </row>
    <row r="33" spans="3:4" x14ac:dyDescent="0.25">
      <c r="C33" s="24"/>
      <c r="D33" s="43"/>
    </row>
    <row r="34" spans="3:4" x14ac:dyDescent="0.25">
      <c r="C34" s="24"/>
      <c r="D34" s="43"/>
    </row>
    <row r="35" spans="3:4" x14ac:dyDescent="0.25">
      <c r="C35" s="24"/>
      <c r="D35" s="43"/>
    </row>
    <row r="36" spans="3:4" x14ac:dyDescent="0.25">
      <c r="C36" s="24"/>
      <c r="D36" s="43"/>
    </row>
    <row r="37" spans="3:4" x14ac:dyDescent="0.25">
      <c r="C37" s="24"/>
      <c r="D37" s="43"/>
    </row>
  </sheetData>
  <mergeCells count="18">
    <mergeCell ref="D12:L13"/>
    <mergeCell ref="D11:L11"/>
    <mergeCell ref="D14:L15"/>
    <mergeCell ref="W2:X8"/>
    <mergeCell ref="W1:X1"/>
    <mergeCell ref="L3:L8"/>
    <mergeCell ref="H1:I1"/>
    <mergeCell ref="J1:K1"/>
    <mergeCell ref="M1:N1"/>
    <mergeCell ref="O1:P1"/>
    <mergeCell ref="Q1:R1"/>
    <mergeCell ref="D24:L24"/>
    <mergeCell ref="D16:L16"/>
    <mergeCell ref="D17:L17"/>
    <mergeCell ref="D18:L18"/>
    <mergeCell ref="D19:L20"/>
    <mergeCell ref="D21:L22"/>
    <mergeCell ref="D23:L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8841-BCED-4B0F-8B4E-87A81F17C374}">
  <dimension ref="B2:C36"/>
  <sheetViews>
    <sheetView workbookViewId="0">
      <selection activeCell="C12" sqref="C12"/>
    </sheetView>
  </sheetViews>
  <sheetFormatPr baseColWidth="10" defaultRowHeight="15" x14ac:dyDescent="0.25"/>
  <cols>
    <col min="2" max="2" width="86.42578125" customWidth="1"/>
    <col min="3" max="3" width="114.140625" customWidth="1"/>
  </cols>
  <sheetData>
    <row r="2" spans="2:3" ht="20.100000000000001" customHeight="1" x14ac:dyDescent="0.25">
      <c r="B2" s="56" t="s">
        <v>108</v>
      </c>
      <c r="C2" s="56" t="s">
        <v>109</v>
      </c>
    </row>
    <row r="3" spans="2:3" ht="20.100000000000001" customHeight="1" x14ac:dyDescent="0.25">
      <c r="B3" s="57" t="s">
        <v>110</v>
      </c>
      <c r="C3" s="57" t="s">
        <v>146</v>
      </c>
    </row>
    <row r="4" spans="2:3" ht="20.100000000000001" customHeight="1" x14ac:dyDescent="0.25">
      <c r="B4" s="57" t="s">
        <v>111</v>
      </c>
      <c r="C4" s="57" t="s">
        <v>145</v>
      </c>
    </row>
    <row r="5" spans="2:3" ht="20.100000000000001" customHeight="1" x14ac:dyDescent="0.25">
      <c r="B5" s="57" t="s">
        <v>112</v>
      </c>
      <c r="C5" s="57" t="s">
        <v>144</v>
      </c>
    </row>
    <row r="6" spans="2:3" ht="20.100000000000001" customHeight="1" x14ac:dyDescent="0.25">
      <c r="B6" s="57" t="s">
        <v>113</v>
      </c>
      <c r="C6" s="57" t="s">
        <v>147</v>
      </c>
    </row>
    <row r="7" spans="2:3" ht="20.100000000000001" customHeight="1" x14ac:dyDescent="0.25">
      <c r="B7" s="58" t="s">
        <v>114</v>
      </c>
      <c r="C7" s="57" t="s">
        <v>148</v>
      </c>
    </row>
    <row r="8" spans="2:3" ht="20.100000000000001" customHeight="1" x14ac:dyDescent="0.25">
      <c r="B8" s="58" t="s">
        <v>115</v>
      </c>
      <c r="C8" s="57" t="s">
        <v>149</v>
      </c>
    </row>
    <row r="9" spans="2:3" ht="20.100000000000001" customHeight="1" x14ac:dyDescent="0.25">
      <c r="B9" s="57" t="s">
        <v>116</v>
      </c>
      <c r="C9" s="57" t="s">
        <v>150</v>
      </c>
    </row>
    <row r="10" spans="2:3" ht="20.100000000000001" customHeight="1" x14ac:dyDescent="0.25">
      <c r="B10" s="58" t="s">
        <v>117</v>
      </c>
      <c r="C10" s="57" t="s">
        <v>118</v>
      </c>
    </row>
    <row r="11" spans="2:3" ht="20.100000000000001" customHeight="1" x14ac:dyDescent="0.25">
      <c r="B11" s="57" t="s">
        <v>119</v>
      </c>
      <c r="C11" s="57" t="s">
        <v>151</v>
      </c>
    </row>
    <row r="12" spans="2:3" ht="20.100000000000001" customHeight="1" x14ac:dyDescent="0.25">
      <c r="B12" s="57" t="s">
        <v>39</v>
      </c>
      <c r="C12" s="57" t="s">
        <v>213</v>
      </c>
    </row>
    <row r="13" spans="2:3" ht="20.100000000000001" customHeight="1" x14ac:dyDescent="0.25">
      <c r="B13" s="57" t="s">
        <v>120</v>
      </c>
      <c r="C13" s="57" t="s">
        <v>121</v>
      </c>
    </row>
    <row r="14" spans="2:3" ht="20.100000000000001" customHeight="1" x14ac:dyDescent="0.25">
      <c r="B14" s="57" t="s">
        <v>12</v>
      </c>
      <c r="C14" s="57" t="s">
        <v>122</v>
      </c>
    </row>
    <row r="15" spans="2:3" ht="20.100000000000001" customHeight="1" x14ac:dyDescent="0.25">
      <c r="B15" s="57" t="s">
        <v>13</v>
      </c>
      <c r="C15" s="57" t="s">
        <v>123</v>
      </c>
    </row>
    <row r="16" spans="2:3" ht="20.100000000000001" customHeight="1" x14ac:dyDescent="0.25">
      <c r="B16" s="57" t="s">
        <v>14</v>
      </c>
      <c r="C16" s="57" t="s">
        <v>143</v>
      </c>
    </row>
    <row r="17" spans="2:3" ht="20.100000000000001" customHeight="1" x14ac:dyDescent="0.25">
      <c r="B17" s="57" t="s">
        <v>15</v>
      </c>
      <c r="C17" s="57" t="s">
        <v>124</v>
      </c>
    </row>
    <row r="18" spans="2:3" ht="20.100000000000001" customHeight="1" x14ac:dyDescent="0.25">
      <c r="B18" s="57" t="s">
        <v>57</v>
      </c>
      <c r="C18" s="57" t="s">
        <v>125</v>
      </c>
    </row>
    <row r="19" spans="2:3" ht="20.100000000000001" customHeight="1" x14ac:dyDescent="0.25">
      <c r="B19" s="58" t="s">
        <v>17</v>
      </c>
      <c r="C19" s="57" t="s">
        <v>126</v>
      </c>
    </row>
    <row r="20" spans="2:3" ht="20.100000000000001" customHeight="1" x14ac:dyDescent="0.25">
      <c r="B20" s="58" t="s">
        <v>83</v>
      </c>
      <c r="C20" s="57" t="s">
        <v>152</v>
      </c>
    </row>
    <row r="21" spans="2:3" ht="20.100000000000001" customHeight="1" x14ac:dyDescent="0.25">
      <c r="B21" s="58" t="s">
        <v>84</v>
      </c>
      <c r="C21" s="57" t="s">
        <v>153</v>
      </c>
    </row>
    <row r="22" spans="2:3" ht="20.100000000000001" customHeight="1" x14ac:dyDescent="0.25">
      <c r="B22" s="58" t="s">
        <v>127</v>
      </c>
      <c r="C22" s="57" t="s">
        <v>154</v>
      </c>
    </row>
    <row r="23" spans="2:3" ht="20.100000000000001" customHeight="1" x14ac:dyDescent="0.25">
      <c r="B23" s="58" t="s">
        <v>128</v>
      </c>
      <c r="C23" s="57" t="s">
        <v>155</v>
      </c>
    </row>
    <row r="24" spans="2:3" ht="20.100000000000001" customHeight="1" x14ac:dyDescent="0.25">
      <c r="B24" s="58" t="s">
        <v>129</v>
      </c>
      <c r="C24" s="57" t="s">
        <v>156</v>
      </c>
    </row>
    <row r="25" spans="2:3" ht="20.100000000000001" customHeight="1" x14ac:dyDescent="0.25">
      <c r="B25" s="58" t="s">
        <v>130</v>
      </c>
      <c r="C25" s="57" t="s">
        <v>157</v>
      </c>
    </row>
    <row r="26" spans="2:3" ht="20.100000000000001" customHeight="1" x14ac:dyDescent="0.25">
      <c r="B26" s="58" t="s">
        <v>47</v>
      </c>
      <c r="C26" s="57" t="s">
        <v>158</v>
      </c>
    </row>
    <row r="27" spans="2:3" ht="20.100000000000001" customHeight="1" x14ac:dyDescent="0.25">
      <c r="B27" s="58" t="s">
        <v>131</v>
      </c>
      <c r="C27" s="57" t="s">
        <v>132</v>
      </c>
    </row>
    <row r="28" spans="2:3" ht="20.100000000000001" customHeight="1" x14ac:dyDescent="0.25">
      <c r="B28" s="58" t="s">
        <v>133</v>
      </c>
      <c r="C28" s="57" t="s">
        <v>134</v>
      </c>
    </row>
    <row r="29" spans="2:3" ht="20.100000000000001" customHeight="1" x14ac:dyDescent="0.25">
      <c r="B29" s="58" t="s">
        <v>135</v>
      </c>
      <c r="C29" s="57" t="s">
        <v>159</v>
      </c>
    </row>
    <row r="30" spans="2:3" ht="20.100000000000001" customHeight="1" x14ac:dyDescent="0.25">
      <c r="B30" s="58" t="s">
        <v>136</v>
      </c>
      <c r="C30" s="57" t="s">
        <v>160</v>
      </c>
    </row>
    <row r="31" spans="2:3" ht="20.100000000000001" customHeight="1" x14ac:dyDescent="0.25">
      <c r="B31" s="58" t="s">
        <v>137</v>
      </c>
      <c r="C31" s="57" t="s">
        <v>161</v>
      </c>
    </row>
    <row r="32" spans="2:3" ht="20.100000000000001" customHeight="1" x14ac:dyDescent="0.25">
      <c r="B32" s="58" t="s">
        <v>138</v>
      </c>
      <c r="C32" s="57" t="s">
        <v>162</v>
      </c>
    </row>
    <row r="33" spans="2:3" ht="20.100000000000001" customHeight="1" x14ac:dyDescent="0.25">
      <c r="B33" s="58" t="s">
        <v>139</v>
      </c>
      <c r="C33" s="57" t="s">
        <v>163</v>
      </c>
    </row>
    <row r="34" spans="2:3" ht="20.100000000000001" customHeight="1" x14ac:dyDescent="0.25">
      <c r="B34" s="58" t="s">
        <v>140</v>
      </c>
      <c r="C34" s="57" t="s">
        <v>164</v>
      </c>
    </row>
    <row r="35" spans="2:3" ht="20.100000000000001" customHeight="1" x14ac:dyDescent="0.25">
      <c r="B35" s="58" t="s">
        <v>141</v>
      </c>
      <c r="C35" s="57" t="s">
        <v>165</v>
      </c>
    </row>
    <row r="36" spans="2:3" ht="20.100000000000001" customHeight="1" x14ac:dyDescent="0.25">
      <c r="B36" s="58" t="s">
        <v>142</v>
      </c>
      <c r="C36" s="57"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Gráficos</vt:lpstr>
      </vt:variant>
      <vt:variant>
        <vt:i4>2</vt:i4>
      </vt:variant>
    </vt:vector>
  </HeadingPairs>
  <TitlesOfParts>
    <vt:vector size="6" baseType="lpstr">
      <vt:lpstr>PHS</vt:lpstr>
      <vt:lpstr>Data</vt:lpstr>
      <vt:lpstr>Uncertanties</vt:lpstr>
      <vt:lpstr>Hoja1</vt:lpstr>
      <vt:lpstr>08UIFD_L</vt:lpstr>
      <vt:lpstr>08UIFD_U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cp:lastPrinted>2020-05-19T15:07:00Z</cp:lastPrinted>
  <dcterms:created xsi:type="dcterms:W3CDTF">2020-01-15T17:15:31Z</dcterms:created>
  <dcterms:modified xsi:type="dcterms:W3CDTF">2020-10-12T23:04:42Z</dcterms:modified>
</cp:coreProperties>
</file>